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AN 2 Jongkong Dokumen\Kurikulum\Perangkat Pembelajaran\Ganjil 20212022\"/>
    </mc:Choice>
  </mc:AlternateContent>
  <xr:revisionPtr revIDLastSave="0" documentId="13_ncr:1_{E363469F-465C-48F8-BFCC-E5129D0B24EE}" xr6:coauthVersionLast="47" xr6:coauthVersionMax="47" xr10:uidLastSave="{00000000-0000-0000-0000-000000000000}"/>
  <bookViews>
    <workbookView xWindow="-110" yWindow="-110" windowWidth="19420" windowHeight="10300" firstSheet="5" activeTab="10" xr2:uid="{275DCB1E-C8BB-4C95-A82A-F491ECAFAC0E}"/>
  </bookViews>
  <sheets>
    <sheet name="Identitas" sheetId="3" r:id="rId1"/>
    <sheet name="KD &amp; IPK" sheetId="1" r:id="rId2"/>
    <sheet name="KKM" sheetId="2" r:id="rId3"/>
    <sheet name="DISTRIBUSI WAKTU" sheetId="11" r:id="rId4"/>
    <sheet name="PROSEM GANJIL" sheetId="4" r:id="rId5"/>
    <sheet name="PROSEM GENAP" sheetId="5" r:id="rId6"/>
    <sheet name="PROTA" sheetId="6" r:id="rId7"/>
    <sheet name="KALDIK" sheetId="7" r:id="rId8"/>
    <sheet name="SILABUS GANJIL" sheetId="9" r:id="rId9"/>
    <sheet name="SILABUS GENAP" sheetId="10" r:id="rId10"/>
    <sheet name="Matrik" sheetId="8" r:id="rId11"/>
  </sheets>
  <definedNames>
    <definedName name="_xlnm.Print_Area" localSheetId="3">'DISTRIBUSI WAKTU'!$A$2:$F$45</definedName>
    <definedName name="_xlnm.Print_Area" localSheetId="0">Identitas!$A$1:$C$31</definedName>
    <definedName name="_xlnm.Print_Area" localSheetId="7">KALDIK!$C$1:$Y$68</definedName>
    <definedName name="_xlnm.Print_Area" localSheetId="1">'KD &amp; IPK'!$A$1:$I$107</definedName>
    <definedName name="_xlnm.Print_Area" localSheetId="2">KKM!$A$1:$K$172</definedName>
    <definedName name="_xlnm.Print_Area" localSheetId="5">'PROSEM GENAP'!$A$1:$E$87</definedName>
    <definedName name="_xlnm.Print_Area" localSheetId="8">'SILABUS GANJIL'!$A$1:$I$67</definedName>
    <definedName name="Z_6C28EDC6_9B9A_487C_AE29_3651CE232269_.wvu.Cols" localSheetId="2" hidden="1">KKM!$G:$G,KKM!$I:$I,KKM!$JC:$JC,KKM!$JE:$JE,KKM!$SY:$SY,KKM!$TA:$TA,KKM!$ACU:$ACU,KKM!$ACW:$ACW,KKM!$AMQ:$AMQ,KKM!$AMS:$AMS,KKM!$AWM:$AWM,KKM!$AWO:$AWO,KKM!$BGI:$BGI,KKM!$BGK:$BGK,KKM!$BQE:$BQE,KKM!$BQG:$BQG,KKM!$CAA:$CAA,KKM!$CAC:$CAC,KKM!$CJW:$CJW,KKM!$CJY:$CJY,KKM!$CTS:$CTS,KKM!$CTU:$CTU,KKM!$DDO:$DDO,KKM!$DDQ:$DDQ,KKM!$DNK:$DNK,KKM!$DNM:$DNM,KKM!$DXG:$DXG,KKM!$DXI:$DXI,KKM!$EHC:$EHC,KKM!$EHE:$EHE,KKM!$EQY:$EQY,KKM!$ERA:$ERA,KKM!$FAU:$FAU,KKM!$FAW:$FAW,KKM!$FKQ:$FKQ,KKM!$FKS:$FKS,KKM!$FUM:$FUM,KKM!$FUO:$FUO,KKM!$GEI:$GEI,KKM!$GEK:$GEK,KKM!$GOE:$GOE,KKM!$GOG:$GOG,KKM!$GYA:$GYA,KKM!$GYC:$GYC,KKM!$HHW:$HHW,KKM!$HHY:$HHY,KKM!$HRS:$HRS,KKM!$HRU:$HRU,KKM!$IBO:$IBO,KKM!$IBQ:$IBQ,KKM!$ILK:$ILK,KKM!$ILM:$ILM,KKM!$IVG:$IVG,KKM!$IVI:$IVI,KKM!$JFC:$JFC,KKM!$JFE:$JFE,KKM!$JOY:$JOY,KKM!$JPA:$JPA,KKM!$JYU:$JYU,KKM!$JYW:$JYW,KKM!$KIQ:$KIQ,KKM!$KIS:$KIS,KKM!$KSM:$KSM,KKM!$KSO:$KSO,KKM!$LCI:$LCI,KKM!$LCK:$LCK,KKM!$LME:$LME,KKM!$LMG:$LMG,KKM!$LWA:$LWA,KKM!$LWC:$LWC,KKM!$MFW:$MFW,KKM!$MFY:$MFY,KKM!$MPS:$MPS,KKM!$MPU:$MPU,KKM!$MZO:$MZO,KKM!$MZQ:$MZQ,KKM!$NJK:$NJK,KKM!$NJM:$NJM,KKM!$NTG:$NTG,KKM!$NTI:$NTI,KKM!$ODC:$ODC,KKM!$ODE:$ODE,KKM!$OMY:$OMY,KKM!$ONA:$ONA,KKM!$OWU:$OWU,KKM!$OWW:$OWW,KKM!$PGQ:$PGQ,KKM!$PGS:$PGS,KKM!$PQM:$PQM,KKM!$PQO:$PQO,KKM!$QAI:$QAI,KKM!$QAK:$QAK,KKM!$QKE:$QKE,KKM!$QKG:$QKG,KKM!$QUA:$QUA,KKM!$QUC:$QUC,KKM!$RDW:$RDW,KKM!$RDY:$RDY,KKM!$RNS:$RNS,KKM!$RNU:$RNU,KKM!$RXO:$RXO,KKM!$RXQ:$RXQ,KKM!$SHK:$SHK,KKM!$SHM:$SHM,KKM!$SRG:$SRG,KKM!$SRI:$SRI,KKM!$TBC:$TBC,KKM!$TBE:$TBE,KKM!$TKY:$TKY,KKM!$TLA:$TLA,KKM!$TUU:$TUU,KKM!$TUW:$TUW,KKM!$UEQ:$UEQ,KKM!$UES:$UES,KKM!$UOM:$UOM,KKM!$UOO:$UOO,KKM!$UYI:$UYI,KKM!$UYK:$UYK,KKM!$VIE:$VIE,KKM!$VIG:$VIG,KKM!$VSA:$VSA,KKM!$VSC:$VSC,KKM!$WBW:$WBW,KKM!$WBY:$WBY,KKM!$WLS:$WLS,KKM!$WLU:$WLU,KKM!$WVO:$WVO,KKM!$WVQ:$WVQ</definedName>
    <definedName name="Z_6C28EDC6_9B9A_487C_AE29_3651CE232269_.wvu.PrintArea" localSheetId="7" hidden="1">KALDIK!$C$1:$Y$68</definedName>
  </definedNames>
  <calcPr calcId="191029"/>
  <customWorkbookViews>
    <customWorkbookView name="njn" guid="{6C28EDC6-9B9A-487C-AE29-3651CE232269}" maximized="1" xWindow="-11" yWindow="-11" windowWidth="1942" windowHeight="1042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6" l="1"/>
  <c r="E34" i="6"/>
  <c r="F56" i="6"/>
  <c r="E55" i="6"/>
  <c r="E54" i="6"/>
  <c r="F53" i="6"/>
  <c r="F52" i="6"/>
  <c r="E51" i="6"/>
  <c r="F50" i="6"/>
  <c r="F49" i="6"/>
  <c r="E48" i="6"/>
  <c r="F47" i="6"/>
  <c r="F46" i="6"/>
  <c r="E45" i="6"/>
  <c r="F44" i="6"/>
  <c r="F43" i="6"/>
  <c r="E42" i="6"/>
  <c r="F41" i="6"/>
  <c r="F40" i="6"/>
  <c r="E39" i="6"/>
  <c r="F38" i="6"/>
  <c r="F37" i="6"/>
  <c r="E36" i="6"/>
  <c r="E35" i="6"/>
  <c r="E33" i="6"/>
  <c r="E30" i="6"/>
  <c r="E27" i="6"/>
  <c r="E24" i="6"/>
  <c r="E21" i="6"/>
  <c r="E18" i="6"/>
  <c r="E15" i="6"/>
  <c r="F29" i="6"/>
  <c r="F28" i="6"/>
  <c r="F26" i="6"/>
  <c r="F25" i="6"/>
  <c r="F23" i="6"/>
  <c r="F22" i="6"/>
  <c r="F20" i="6"/>
  <c r="F19" i="6"/>
  <c r="F17" i="6"/>
  <c r="F16" i="6"/>
  <c r="F31" i="11"/>
  <c r="F30" i="11"/>
  <c r="B27" i="6"/>
  <c r="B15" i="6"/>
  <c r="A59" i="6"/>
  <c r="A58" i="6"/>
  <c r="A157" i="2"/>
  <c r="B160" i="2" s="1"/>
  <c r="A150" i="2"/>
  <c r="B156" i="2" s="1"/>
  <c r="A145" i="2"/>
  <c r="B148" i="2" s="1"/>
  <c r="A138" i="2"/>
  <c r="B144" i="2" s="1"/>
  <c r="A133" i="2"/>
  <c r="B136" i="2" s="1"/>
  <c r="A126" i="2"/>
  <c r="B132" i="2" s="1"/>
  <c r="A121" i="2"/>
  <c r="B124" i="2" s="1"/>
  <c r="A114" i="2"/>
  <c r="B120" i="2" s="1"/>
  <c r="A109" i="2"/>
  <c r="B112" i="2" s="1"/>
  <c r="A102" i="2"/>
  <c r="A97" i="2"/>
  <c r="B100" i="2" s="1"/>
  <c r="A90" i="2"/>
  <c r="A84" i="2"/>
  <c r="A77" i="2"/>
  <c r="A72" i="2"/>
  <c r="B75" i="2" s="1"/>
  <c r="A65" i="2"/>
  <c r="B71" i="2" s="1"/>
  <c r="A60" i="2"/>
  <c r="B63" i="2" s="1"/>
  <c r="A53" i="2"/>
  <c r="B59" i="2" s="1"/>
  <c r="A48" i="2"/>
  <c r="B51" i="2" s="1"/>
  <c r="A41" i="2"/>
  <c r="B47" i="2" s="1"/>
  <c r="A36" i="2"/>
  <c r="A29" i="2"/>
  <c r="B35" i="2" s="1"/>
  <c r="A24" i="2"/>
  <c r="B27" i="2" s="1"/>
  <c r="A17" i="2"/>
  <c r="B23" i="2" s="1"/>
  <c r="F18" i="2"/>
  <c r="A167" i="2"/>
  <c r="A166" i="2"/>
  <c r="A9" i="2"/>
  <c r="A10" i="2"/>
  <c r="A11" i="2"/>
  <c r="B108" i="2" l="1"/>
  <c r="B83" i="2"/>
  <c r="B87" i="2"/>
  <c r="B39" i="2"/>
  <c r="B96" i="2"/>
  <c r="AB64" i="8" l="1"/>
  <c r="B64" i="8"/>
  <c r="AB63" i="8"/>
  <c r="B63" i="8"/>
  <c r="AB58" i="8"/>
  <c r="AB56" i="8"/>
  <c r="AC3" i="8"/>
  <c r="F3" i="8"/>
  <c r="AC2" i="8"/>
  <c r="A62" i="10"/>
  <c r="A61" i="10"/>
  <c r="A57" i="10"/>
  <c r="B52" i="10"/>
  <c r="A52" i="10"/>
  <c r="A50" i="10"/>
  <c r="B45" i="10"/>
  <c r="A45" i="10"/>
  <c r="A43" i="10"/>
  <c r="B38" i="10"/>
  <c r="A38" i="10"/>
  <c r="A36" i="10"/>
  <c r="B31" i="10"/>
  <c r="A31" i="10"/>
  <c r="A29" i="10"/>
  <c r="B24" i="10"/>
  <c r="A24" i="10"/>
  <c r="A22" i="10"/>
  <c r="B17" i="10"/>
  <c r="A17" i="10"/>
  <c r="C13" i="10"/>
  <c r="C12" i="10"/>
  <c r="C11" i="10"/>
  <c r="A62" i="9"/>
  <c r="A61" i="9"/>
  <c r="A57" i="9"/>
  <c r="B52" i="9"/>
  <c r="A52" i="9"/>
  <c r="A50" i="9"/>
  <c r="B45" i="9"/>
  <c r="A45" i="9"/>
  <c r="A43" i="9"/>
  <c r="B38" i="9"/>
  <c r="A38" i="9"/>
  <c r="A36" i="9"/>
  <c r="B31" i="9"/>
  <c r="A31" i="9"/>
  <c r="A29" i="9"/>
  <c r="B24" i="9"/>
  <c r="A24" i="9"/>
  <c r="A22" i="9"/>
  <c r="B17" i="9"/>
  <c r="A17" i="9"/>
  <c r="C13" i="9"/>
  <c r="C12" i="9"/>
  <c r="C11" i="9"/>
  <c r="U68" i="7"/>
  <c r="U67" i="7"/>
  <c r="Q67" i="7"/>
  <c r="P67" i="7"/>
  <c r="O67" i="7"/>
  <c r="U61" i="7"/>
  <c r="A40" i="11"/>
  <c r="A39" i="11"/>
  <c r="C36" i="11"/>
  <c r="B36" i="11"/>
  <c r="D35" i="11"/>
  <c r="D34" i="11"/>
  <c r="D33" i="11"/>
  <c r="D32" i="11"/>
  <c r="F36" i="11"/>
  <c r="D31" i="11"/>
  <c r="D30" i="11"/>
  <c r="F26" i="11"/>
  <c r="E26" i="11"/>
  <c r="D26" i="11"/>
  <c r="C26" i="11"/>
  <c r="D14" i="11"/>
  <c r="D13" i="11"/>
  <c r="D11" i="11"/>
  <c r="E56" i="6"/>
  <c r="B51" i="6"/>
  <c r="B48" i="6"/>
  <c r="B45" i="6"/>
  <c r="B42" i="6"/>
  <c r="B39" i="6"/>
  <c r="B36" i="6"/>
  <c r="B30" i="6"/>
  <c r="B24" i="6"/>
  <c r="B21" i="6"/>
  <c r="B18" i="6"/>
  <c r="A12" i="6"/>
  <c r="A10" i="6"/>
  <c r="A9" i="6"/>
  <c r="A82" i="5"/>
  <c r="A81" i="5"/>
  <c r="E77" i="5"/>
  <c r="D77" i="5"/>
  <c r="A12" i="5"/>
  <c r="A10" i="5"/>
  <c r="A9" i="5"/>
  <c r="A82" i="4"/>
  <c r="A81" i="4"/>
  <c r="E77" i="4"/>
  <c r="D77" i="4"/>
  <c r="A12" i="4"/>
  <c r="A10" i="4"/>
  <c r="A9" i="4"/>
  <c r="E172" i="2"/>
  <c r="D64" i="6" s="1"/>
  <c r="E171" i="2"/>
  <c r="D63" i="6" s="1"/>
  <c r="E167" i="2"/>
  <c r="D59" i="6" s="1"/>
  <c r="E165" i="2"/>
  <c r="D57" i="6" s="1"/>
  <c r="I162" i="2"/>
  <c r="H159" i="2"/>
  <c r="B159" i="2"/>
  <c r="B74" i="5" s="1"/>
  <c r="C58" i="10" s="1"/>
  <c r="H158" i="2"/>
  <c r="B158" i="2"/>
  <c r="B73" i="5" s="1"/>
  <c r="C57" i="10" s="1"/>
  <c r="A158" i="2"/>
  <c r="I156" i="2"/>
  <c r="F155" i="2"/>
  <c r="B155" i="2"/>
  <c r="B71" i="5" s="1"/>
  <c r="C56" i="10" s="1"/>
  <c r="F154" i="2"/>
  <c r="B154" i="2"/>
  <c r="B70" i="5" s="1"/>
  <c r="C55" i="10" s="1"/>
  <c r="F153" i="2"/>
  <c r="B153" i="2"/>
  <c r="B69" i="5" s="1"/>
  <c r="C54" i="10" s="1"/>
  <c r="F152" i="2"/>
  <c r="B152" i="2"/>
  <c r="B68" i="5" s="1"/>
  <c r="C53" i="10" s="1"/>
  <c r="F151" i="2"/>
  <c r="B151" i="2"/>
  <c r="B67" i="5" s="1"/>
  <c r="C52" i="10" s="1"/>
  <c r="A151" i="2"/>
  <c r="H147" i="2"/>
  <c r="B147" i="2"/>
  <c r="B64" i="5" s="1"/>
  <c r="C51" i="10" s="1"/>
  <c r="H146" i="2"/>
  <c r="B146" i="2"/>
  <c r="B63" i="5" s="1"/>
  <c r="C50" i="10" s="1"/>
  <c r="A146" i="2"/>
  <c r="F143" i="2"/>
  <c r="B143" i="2"/>
  <c r="B61" i="5" s="1"/>
  <c r="C49" i="10" s="1"/>
  <c r="F142" i="2"/>
  <c r="B142" i="2"/>
  <c r="B60" i="5" s="1"/>
  <c r="C48" i="10" s="1"/>
  <c r="F141" i="2"/>
  <c r="B141" i="2"/>
  <c r="B59" i="5" s="1"/>
  <c r="C47" i="10" s="1"/>
  <c r="F140" i="2"/>
  <c r="B140" i="2"/>
  <c r="B58" i="5" s="1"/>
  <c r="C46" i="10" s="1"/>
  <c r="F139" i="2"/>
  <c r="B139" i="2"/>
  <c r="B57" i="5" s="1"/>
  <c r="C45" i="10" s="1"/>
  <c r="A139" i="2"/>
  <c r="H135" i="2"/>
  <c r="B135" i="2"/>
  <c r="B54" i="5" s="1"/>
  <c r="C44" i="10" s="1"/>
  <c r="H134" i="2"/>
  <c r="B134" i="2"/>
  <c r="B53" i="5" s="1"/>
  <c r="C43" i="10" s="1"/>
  <c r="A134" i="2"/>
  <c r="I133" i="2"/>
  <c r="F131" i="2"/>
  <c r="B131" i="2"/>
  <c r="B51" i="5" s="1"/>
  <c r="C42" i="10" s="1"/>
  <c r="F130" i="2"/>
  <c r="B130" i="2"/>
  <c r="B50" i="5" s="1"/>
  <c r="C41" i="10" s="1"/>
  <c r="F129" i="2"/>
  <c r="B129" i="2"/>
  <c r="B49" i="5" s="1"/>
  <c r="C40" i="10" s="1"/>
  <c r="F128" i="2"/>
  <c r="B128" i="2"/>
  <c r="B48" i="5" s="1"/>
  <c r="C39" i="10" s="1"/>
  <c r="F127" i="2"/>
  <c r="B127" i="2"/>
  <c r="B47" i="5" s="1"/>
  <c r="C38" i="10" s="1"/>
  <c r="A127" i="2"/>
  <c r="H123" i="2"/>
  <c r="B123" i="2"/>
  <c r="B44" i="5" s="1"/>
  <c r="C37" i="10" s="1"/>
  <c r="H122" i="2"/>
  <c r="B122" i="2"/>
  <c r="B43" i="5" s="1"/>
  <c r="C36" i="10" s="1"/>
  <c r="A122" i="2"/>
  <c r="F119" i="2"/>
  <c r="B119" i="2"/>
  <c r="B41" i="5" s="1"/>
  <c r="C35" i="10" s="1"/>
  <c r="F118" i="2"/>
  <c r="B118" i="2"/>
  <c r="B40" i="5" s="1"/>
  <c r="C34" i="10" s="1"/>
  <c r="F117" i="2"/>
  <c r="B117" i="2"/>
  <c r="B39" i="5" s="1"/>
  <c r="C33" i="10" s="1"/>
  <c r="F116" i="2"/>
  <c r="B116" i="2"/>
  <c r="B38" i="5" s="1"/>
  <c r="C32" i="10" s="1"/>
  <c r="F115" i="2"/>
  <c r="B115" i="2"/>
  <c r="B37" i="5" s="1"/>
  <c r="C31" i="10" s="1"/>
  <c r="A115" i="2"/>
  <c r="G114" i="2"/>
  <c r="H111" i="2"/>
  <c r="B111" i="2"/>
  <c r="B34" i="5" s="1"/>
  <c r="C30" i="10" s="1"/>
  <c r="H110" i="2"/>
  <c r="B110" i="2"/>
  <c r="B33" i="5" s="1"/>
  <c r="C29" i="10" s="1"/>
  <c r="A110" i="2"/>
  <c r="I109" i="2"/>
  <c r="F107" i="2"/>
  <c r="B107" i="2"/>
  <c r="B31" i="5" s="1"/>
  <c r="C28" i="10" s="1"/>
  <c r="F106" i="2"/>
  <c r="B106" i="2"/>
  <c r="B30" i="5" s="1"/>
  <c r="C27" i="10" s="1"/>
  <c r="F105" i="2"/>
  <c r="B105" i="2"/>
  <c r="B29" i="5" s="1"/>
  <c r="C26" i="10" s="1"/>
  <c r="F104" i="2"/>
  <c r="B104" i="2"/>
  <c r="B28" i="5" s="1"/>
  <c r="C25" i="10" s="1"/>
  <c r="F103" i="2"/>
  <c r="B103" i="2"/>
  <c r="B27" i="5" s="1"/>
  <c r="C24" i="10" s="1"/>
  <c r="A103" i="2"/>
  <c r="H99" i="2"/>
  <c r="B99" i="2"/>
  <c r="B24" i="5" s="1"/>
  <c r="C23" i="10" s="1"/>
  <c r="H98" i="2"/>
  <c r="B98" i="2"/>
  <c r="B23" i="5" s="1"/>
  <c r="C22" i="10" s="1"/>
  <c r="A98" i="2"/>
  <c r="I97" i="2"/>
  <c r="F95" i="2"/>
  <c r="B95" i="2"/>
  <c r="B21" i="5" s="1"/>
  <c r="C21" i="10" s="1"/>
  <c r="F94" i="2"/>
  <c r="B94" i="2"/>
  <c r="B20" i="5" s="1"/>
  <c r="C20" i="10" s="1"/>
  <c r="F93" i="2"/>
  <c r="B93" i="2"/>
  <c r="B19" i="5" s="1"/>
  <c r="C19" i="10" s="1"/>
  <c r="F92" i="2"/>
  <c r="B92" i="2"/>
  <c r="B18" i="5" s="1"/>
  <c r="C18" i="10" s="1"/>
  <c r="F91" i="2"/>
  <c r="B91" i="2"/>
  <c r="B17" i="5" s="1"/>
  <c r="C17" i="10" s="1"/>
  <c r="A91" i="2"/>
  <c r="G90" i="2"/>
  <c r="H86" i="2"/>
  <c r="B86" i="2"/>
  <c r="B74" i="4" s="1"/>
  <c r="C58" i="9" s="1"/>
  <c r="H85" i="2"/>
  <c r="B85" i="2"/>
  <c r="B73" i="4" s="1"/>
  <c r="C57" i="9" s="1"/>
  <c r="A85" i="2"/>
  <c r="F82" i="2"/>
  <c r="B82" i="2"/>
  <c r="B71" i="4" s="1"/>
  <c r="C56" i="9" s="1"/>
  <c r="F81" i="2"/>
  <c r="B81" i="2"/>
  <c r="B70" i="4" s="1"/>
  <c r="C55" i="9" s="1"/>
  <c r="F80" i="2"/>
  <c r="B80" i="2"/>
  <c r="B69" i="4" s="1"/>
  <c r="C54" i="9" s="1"/>
  <c r="F79" i="2"/>
  <c r="B79" i="2"/>
  <c r="B68" i="4" s="1"/>
  <c r="C53" i="9" s="1"/>
  <c r="F78" i="2"/>
  <c r="B78" i="2"/>
  <c r="B67" i="4" s="1"/>
  <c r="C52" i="9" s="1"/>
  <c r="A78" i="2"/>
  <c r="H74" i="2"/>
  <c r="B74" i="2"/>
  <c r="B64" i="4" s="1"/>
  <c r="C51" i="9" s="1"/>
  <c r="H73" i="2"/>
  <c r="B73" i="2"/>
  <c r="B63" i="4" s="1"/>
  <c r="C50" i="9" s="1"/>
  <c r="A73" i="2"/>
  <c r="I72" i="2"/>
  <c r="F70" i="2"/>
  <c r="B70" i="2"/>
  <c r="B61" i="4" s="1"/>
  <c r="C49" i="9" s="1"/>
  <c r="F69" i="2"/>
  <c r="B69" i="2"/>
  <c r="B60" i="4" s="1"/>
  <c r="C48" i="9" s="1"/>
  <c r="F68" i="2"/>
  <c r="B68" i="2"/>
  <c r="B59" i="4" s="1"/>
  <c r="C47" i="9" s="1"/>
  <c r="F67" i="2"/>
  <c r="B67" i="2"/>
  <c r="B58" i="4" s="1"/>
  <c r="C46" i="9" s="1"/>
  <c r="F66" i="2"/>
  <c r="F71" i="2" s="1"/>
  <c r="B66" i="2"/>
  <c r="B57" i="4" s="1"/>
  <c r="C45" i="9" s="1"/>
  <c r="A66" i="2"/>
  <c r="H62" i="2"/>
  <c r="B62" i="2"/>
  <c r="B54" i="4" s="1"/>
  <c r="C44" i="9" s="1"/>
  <c r="H61" i="2"/>
  <c r="B61" i="2"/>
  <c r="B53" i="4" s="1"/>
  <c r="C43" i="9" s="1"/>
  <c r="A61" i="2"/>
  <c r="I60" i="2"/>
  <c r="F58" i="2"/>
  <c r="B58" i="2"/>
  <c r="B51" i="4" s="1"/>
  <c r="C42" i="9" s="1"/>
  <c r="F57" i="2"/>
  <c r="B57" i="2"/>
  <c r="B50" i="4" s="1"/>
  <c r="C41" i="9" s="1"/>
  <c r="F56" i="2"/>
  <c r="B56" i="2"/>
  <c r="B49" i="4" s="1"/>
  <c r="C40" i="9" s="1"/>
  <c r="F55" i="2"/>
  <c r="B55" i="2"/>
  <c r="B48" i="4" s="1"/>
  <c r="C39" i="9" s="1"/>
  <c r="F54" i="2"/>
  <c r="B54" i="2"/>
  <c r="B47" i="4" s="1"/>
  <c r="C38" i="9" s="1"/>
  <c r="A54" i="2"/>
  <c r="H50" i="2"/>
  <c r="B50" i="2"/>
  <c r="B44" i="4" s="1"/>
  <c r="C37" i="9" s="1"/>
  <c r="H49" i="2"/>
  <c r="B49" i="2"/>
  <c r="B43" i="4" s="1"/>
  <c r="C36" i="9" s="1"/>
  <c r="A49" i="2"/>
  <c r="F46" i="2"/>
  <c r="B46" i="2"/>
  <c r="B41" i="4" s="1"/>
  <c r="C35" i="9" s="1"/>
  <c r="F45" i="2"/>
  <c r="B45" i="2"/>
  <c r="B40" i="4" s="1"/>
  <c r="C34" i="9" s="1"/>
  <c r="F44" i="2"/>
  <c r="B44" i="2"/>
  <c r="B39" i="4" s="1"/>
  <c r="C33" i="9" s="1"/>
  <c r="F43" i="2"/>
  <c r="B43" i="2"/>
  <c r="B38" i="4" s="1"/>
  <c r="C32" i="9" s="1"/>
  <c r="F42" i="2"/>
  <c r="B42" i="2"/>
  <c r="B37" i="4" s="1"/>
  <c r="C31" i="9" s="1"/>
  <c r="A42" i="2"/>
  <c r="G41" i="2"/>
  <c r="H38" i="2"/>
  <c r="B38" i="2"/>
  <c r="B34" i="4" s="1"/>
  <c r="C30" i="9" s="1"/>
  <c r="H37" i="2"/>
  <c r="B37" i="2"/>
  <c r="B33" i="4" s="1"/>
  <c r="C29" i="9" s="1"/>
  <c r="A37" i="2"/>
  <c r="F34" i="2"/>
  <c r="B34" i="2"/>
  <c r="B31" i="4" s="1"/>
  <c r="C28" i="9" s="1"/>
  <c r="F33" i="2"/>
  <c r="B33" i="2"/>
  <c r="B30" i="4" s="1"/>
  <c r="C27" i="9" s="1"/>
  <c r="F32" i="2"/>
  <c r="B32" i="2"/>
  <c r="B29" i="4" s="1"/>
  <c r="C26" i="9" s="1"/>
  <c r="F31" i="2"/>
  <c r="B31" i="2"/>
  <c r="B28" i="4" s="1"/>
  <c r="C25" i="9" s="1"/>
  <c r="F30" i="2"/>
  <c r="B30" i="2"/>
  <c r="B27" i="4" s="1"/>
  <c r="C24" i="9" s="1"/>
  <c r="A30" i="2"/>
  <c r="H26" i="2"/>
  <c r="B26" i="2"/>
  <c r="B24" i="4" s="1"/>
  <c r="C23" i="9" s="1"/>
  <c r="H25" i="2"/>
  <c r="B25" i="2"/>
  <c r="B23" i="4" s="1"/>
  <c r="C22" i="9" s="1"/>
  <c r="A25" i="2"/>
  <c r="F22" i="2"/>
  <c r="B22" i="2"/>
  <c r="B21" i="4" s="1"/>
  <c r="C21" i="9" s="1"/>
  <c r="F21" i="2"/>
  <c r="B21" i="2"/>
  <c r="B20" i="4" s="1"/>
  <c r="C20" i="9" s="1"/>
  <c r="F20" i="2"/>
  <c r="B20" i="2"/>
  <c r="B19" i="4" s="1"/>
  <c r="C19" i="9" s="1"/>
  <c r="F19" i="2"/>
  <c r="B19" i="2"/>
  <c r="B18" i="4" s="1"/>
  <c r="C18" i="9" s="1"/>
  <c r="B18" i="2"/>
  <c r="B17" i="4" s="1"/>
  <c r="C17" i="9" s="1"/>
  <c r="A18" i="2"/>
  <c r="G17" i="2"/>
  <c r="I107" i="1"/>
  <c r="E45" i="11" s="1"/>
  <c r="A107" i="1"/>
  <c r="A87" i="4" s="1"/>
  <c r="I106" i="1"/>
  <c r="G66" i="9" s="1"/>
  <c r="A106" i="1"/>
  <c r="A86" i="5" s="1"/>
  <c r="I102" i="1"/>
  <c r="G62" i="10" s="1"/>
  <c r="I100" i="1"/>
  <c r="C80" i="4" s="1"/>
  <c r="D12" i="1"/>
  <c r="D11" i="1"/>
  <c r="D10" i="1"/>
  <c r="D78" i="5" l="1"/>
  <c r="D36" i="11"/>
  <c r="A86" i="4"/>
  <c r="C80" i="5"/>
  <c r="E38" i="11"/>
  <c r="G60" i="9"/>
  <c r="C86" i="4"/>
  <c r="G60" i="10"/>
  <c r="A44" i="11"/>
  <c r="G62" i="9"/>
  <c r="E44" i="11"/>
  <c r="A66" i="9"/>
  <c r="G66" i="10"/>
  <c r="A45" i="11"/>
  <c r="A67" i="9"/>
  <c r="A64" i="6"/>
  <c r="A172" i="2"/>
  <c r="A67" i="10"/>
  <c r="A87" i="5"/>
  <c r="A66" i="10"/>
  <c r="A63" i="6"/>
  <c r="A171" i="2"/>
  <c r="C82" i="5"/>
  <c r="C82" i="4"/>
  <c r="E40" i="11"/>
  <c r="C87" i="5"/>
  <c r="C87" i="4"/>
  <c r="G67" i="9"/>
  <c r="G67" i="10"/>
  <c r="C86" i="5"/>
  <c r="B22" i="5"/>
  <c r="B38" i="6" s="1"/>
  <c r="B22" i="4"/>
  <c r="B17" i="6" s="1"/>
  <c r="B52" i="5"/>
  <c r="B47" i="6" s="1"/>
  <c r="B42" i="4"/>
  <c r="B23" i="6" s="1"/>
  <c r="B16" i="5"/>
  <c r="B37" i="6" s="1"/>
  <c r="B72" i="5"/>
  <c r="B53" i="6" s="1"/>
  <c r="B56" i="5"/>
  <c r="B49" i="6" s="1"/>
  <c r="B32" i="5"/>
  <c r="B41" i="6" s="1"/>
  <c r="B32" i="4"/>
  <c r="B20" i="6" s="1"/>
  <c r="B62" i="5"/>
  <c r="B50" i="6" s="1"/>
  <c r="B52" i="4"/>
  <c r="B26" i="6" s="1"/>
  <c r="B26" i="5"/>
  <c r="B40" i="6" s="1"/>
  <c r="B26" i="4"/>
  <c r="B19" i="6" s="1"/>
  <c r="B62" i="4"/>
  <c r="B29" i="6" s="1"/>
  <c r="B72" i="4"/>
  <c r="B32" i="6" s="1"/>
  <c r="B66" i="5"/>
  <c r="B52" i="6" s="1"/>
  <c r="B16" i="4"/>
  <c r="B16" i="6" s="1"/>
  <c r="B36" i="4"/>
  <c r="B22" i="6" s="1"/>
  <c r="B46" i="4"/>
  <c r="B25" i="6" s="1"/>
  <c r="B56" i="4"/>
  <c r="B28" i="6" s="1"/>
  <c r="B42" i="5"/>
  <c r="B44" i="6" s="1"/>
  <c r="B66" i="4"/>
  <c r="B31" i="6" s="1"/>
  <c r="B36" i="5"/>
  <c r="B43" i="6" s="1"/>
  <c r="B46" i="5"/>
  <c r="B46" i="6" s="1"/>
  <c r="D78" i="4"/>
  <c r="H100" i="2"/>
  <c r="H39" i="2"/>
  <c r="H136" i="2"/>
  <c r="H87" i="2"/>
  <c r="H75" i="2"/>
  <c r="H51" i="2"/>
  <c r="H27" i="2"/>
  <c r="H63" i="2"/>
  <c r="F59" i="2"/>
  <c r="F156" i="2"/>
  <c r="F47" i="2"/>
  <c r="F23" i="2"/>
  <c r="I38" i="2"/>
  <c r="F83" i="2"/>
  <c r="F35" i="2"/>
  <c r="H112" i="2"/>
  <c r="H148" i="2"/>
  <c r="G30" i="2"/>
  <c r="F120" i="2"/>
  <c r="F96" i="2"/>
  <c r="F132" i="2"/>
  <c r="F108" i="2"/>
  <c r="H124" i="2"/>
  <c r="H160" i="2"/>
  <c r="F144" i="2"/>
  <c r="H162" i="2" l="1"/>
  <c r="F162" i="2"/>
  <c r="F163" i="2" l="1"/>
</calcChain>
</file>

<file path=xl/sharedStrings.xml><?xml version="1.0" encoding="utf-8"?>
<sst xmlns="http://schemas.openxmlformats.org/spreadsheetml/2006/main" count="790" uniqueCount="449">
  <si>
    <t>Kompetensi Dasar</t>
  </si>
  <si>
    <t>Indikator Pencapaian Kompetensi</t>
  </si>
  <si>
    <t>3.1</t>
  </si>
  <si>
    <t>PEMERINTAH PROVINSI KALIMNTAN BARAT</t>
  </si>
  <si>
    <t>DINAS PENDIDIKAN DAN KEBUDAYAAN</t>
  </si>
  <si>
    <t>SMA NEGERI 2 JONGKONG</t>
  </si>
  <si>
    <t>NSS :                           NPSN : 69948915</t>
  </si>
  <si>
    <t xml:space="preserve">KRITERIA KETUNTASAN MINIMAL (KKM) </t>
  </si>
  <si>
    <t>MATA PELAJARAN</t>
  </si>
  <si>
    <t>KOMPETENSI INTI/KOMPETENSI DASAR/INDIKATOR</t>
  </si>
  <si>
    <t>INDIKATOR</t>
  </si>
  <si>
    <t>Aspek KKM</t>
  </si>
  <si>
    <t>ASPEK</t>
  </si>
  <si>
    <t>PEDOMAN</t>
  </si>
  <si>
    <t>KOMPLEK SITAS</t>
  </si>
  <si>
    <t>DAYA DUKUNG</t>
  </si>
  <si>
    <t>INTAKE</t>
  </si>
  <si>
    <t>Kriteria KKM</t>
  </si>
  <si>
    <t>Kompleksitas</t>
  </si>
  <si>
    <t>Daya Dukung</t>
  </si>
  <si>
    <t>Intake</t>
  </si>
  <si>
    <t>NIP</t>
  </si>
  <si>
    <t>√</t>
  </si>
  <si>
    <t>KD</t>
  </si>
  <si>
    <t>PEMERINTAH PROVINSI KALIMANTAN BARAT</t>
  </si>
  <si>
    <t>Jalan Lintas Senara, Desa Nanga Temenang, Kec. Jongkong, Kab. Kapuas Hulu</t>
  </si>
  <si>
    <t>Email: sman2jongkongkh16@gmail.com, Kode Pos: 78759</t>
  </si>
  <si>
    <t>Mata Pelajaran</t>
  </si>
  <si>
    <t>Kelas</t>
  </si>
  <si>
    <t>Tahun Pelajaran</t>
  </si>
  <si>
    <t>IDENTITAS</t>
  </si>
  <si>
    <t>KOMPONEN ADMINISTRASI PEMBELAJARAN</t>
  </si>
  <si>
    <t>KOMPETENSI DASAR DAN INDIKATOR PENCAPAIAN KOMPETENSI</t>
  </si>
  <si>
    <t>PROGRAM TAHUNAN</t>
  </si>
  <si>
    <t>MATRIK</t>
  </si>
  <si>
    <t>SILABUS</t>
  </si>
  <si>
    <t>1. KRITERIA KELULUSAN MINIMAL (KKM)</t>
  </si>
  <si>
    <t>2. DISTRIBUSI ALOKASI WAKTU</t>
  </si>
  <si>
    <t>3. PROGRAM TAHUNAN</t>
  </si>
  <si>
    <t>4. PROGRAM SEMESTER</t>
  </si>
  <si>
    <t>5. MATRIK</t>
  </si>
  <si>
    <t>6. SILABUS</t>
  </si>
  <si>
    <t>7. KALENDER PENDIDIKAN SEKOLAH</t>
  </si>
  <si>
    <t>Mengetahui,</t>
  </si>
  <si>
    <t>Kepala SMA Negeri 2 Jongkong</t>
  </si>
  <si>
    <t>4.1</t>
  </si>
  <si>
    <t>3.1.1</t>
  </si>
  <si>
    <t>3.1.5</t>
  </si>
  <si>
    <t>3.1.2</t>
  </si>
  <si>
    <t>3.1.3</t>
  </si>
  <si>
    <t>3.1.4</t>
  </si>
  <si>
    <t>4.1.1</t>
  </si>
  <si>
    <t>4.1.2</t>
  </si>
  <si>
    <t>Note:</t>
  </si>
  <si>
    <t>(Ketik Nama dalam huruf KAPITAL, Kecuali title disesuaikan)</t>
  </si>
  <si>
    <t>NAMA GURU MAPEL</t>
  </si>
  <si>
    <t>KELAS</t>
  </si>
  <si>
    <t>TAHUN PELAJARAN</t>
  </si>
  <si>
    <t>TANGGAL</t>
  </si>
  <si>
    <t>NAMA KEPALA SEKOLAH</t>
  </si>
  <si>
    <t>P</t>
  </si>
  <si>
    <t>K</t>
  </si>
  <si>
    <t>P (PENGETAHUAN)</t>
  </si>
  <si>
    <t>K (KETERAMPILAN)</t>
  </si>
  <si>
    <t>(Ketik dalam angka)</t>
  </si>
  <si>
    <t>(Ketik dalam huruf KAPITAL)</t>
  </si>
  <si>
    <t>(Tanggal - Angka, Bulan - Teks diawali huruf Kapital, Tahun - Angka)</t>
  </si>
  <si>
    <t>NO</t>
  </si>
  <si>
    <t>KOMPETENSI DASAR/INDIKATOR</t>
  </si>
  <si>
    <t>ALOKASI WAKTU</t>
  </si>
  <si>
    <t xml:space="preserve">Ulangan </t>
  </si>
  <si>
    <t>Cadangan</t>
  </si>
  <si>
    <t>Jumlah</t>
  </si>
  <si>
    <t>Total</t>
  </si>
  <si>
    <t>Total Alokasi Waktu</t>
  </si>
  <si>
    <t>: TIDAK BOLEH DIISI. Hasil perhitungan (terdapat rumus mutlak)</t>
  </si>
  <si>
    <t xml:space="preserve">: TIDAK BOLEH DIISI </t>
  </si>
  <si>
    <t>: TIDAK BOLEH DIISI. TERHUBUNG DENGAN SHEET SEBELUMNYA</t>
  </si>
  <si>
    <t>Ketentuan Pengisian:</t>
  </si>
  <si>
    <t>: Isi berdasarkan pembagian KD 3, 4, ulangan dan cadangan</t>
  </si>
  <si>
    <t>: Isi distribusi dari kolom sebelumnya yang berwarna jingga/orange</t>
  </si>
  <si>
    <t>: TIDAK BOLEH DIISI</t>
  </si>
  <si>
    <t>SMT</t>
  </si>
  <si>
    <t>Materi/Kompetensi Dasar</t>
  </si>
  <si>
    <t>Alokasi Waktu</t>
  </si>
  <si>
    <t>GANJIL</t>
  </si>
  <si>
    <t>Ulangan</t>
  </si>
  <si>
    <t xml:space="preserve">Cadangan </t>
  </si>
  <si>
    <t xml:space="preserve">Jumlah </t>
  </si>
  <si>
    <t>GENAP</t>
  </si>
  <si>
    <t>Materi Pokok</t>
  </si>
  <si>
    <t>PROGRAM SEMESTER GENAP</t>
  </si>
  <si>
    <t>PROGRAM SEMESTER GANJIL</t>
  </si>
  <si>
    <t>DINAS  PENDIDIKAN  DAN  KEBUDAYAAN</t>
  </si>
  <si>
    <t>Kalender Pendidikan SMA Negeri 2 Jongkong</t>
  </si>
  <si>
    <t>Hr / Bln</t>
  </si>
  <si>
    <t>Juli  2021</t>
  </si>
  <si>
    <t>Agustus 2021</t>
  </si>
  <si>
    <t>September 2021</t>
  </si>
  <si>
    <t>Minggu</t>
  </si>
  <si>
    <t>Senin</t>
  </si>
  <si>
    <t>Selasa</t>
  </si>
  <si>
    <t>Rabu</t>
  </si>
  <si>
    <t>Kamis</t>
  </si>
  <si>
    <t>Jumat</t>
  </si>
  <si>
    <t>Sabtu</t>
  </si>
  <si>
    <t>Hari Pertama Awal Smtr 2021/2022</t>
  </si>
  <si>
    <t>Tahun Baru Islam</t>
  </si>
  <si>
    <t>13- 16</t>
  </si>
  <si>
    <t>Perkiraan AN 2021</t>
  </si>
  <si>
    <t>12-15</t>
  </si>
  <si>
    <t>MPLS / IHT</t>
  </si>
  <si>
    <t>HUT Kemerdekaan RI</t>
  </si>
  <si>
    <t>20- 25</t>
  </si>
  <si>
    <t>Penilaian Tengah Semester Ganjil</t>
  </si>
  <si>
    <t>Idul Adha</t>
  </si>
  <si>
    <t>Batas Akhir Pengumpulan Nilai</t>
  </si>
  <si>
    <t>Oktober 2021</t>
  </si>
  <si>
    <t>November 2021</t>
  </si>
  <si>
    <t>Desember 2021</t>
  </si>
  <si>
    <t>Pembagian Rapor Mini</t>
  </si>
  <si>
    <t>1 - 8</t>
  </si>
  <si>
    <t>Penilaian Akhir Semester Ganjil</t>
  </si>
  <si>
    <t>Maulid Nabi Muhammad SAW</t>
  </si>
  <si>
    <t>9 - 11</t>
  </si>
  <si>
    <t>Perbaikan Nilai/Remedial</t>
  </si>
  <si>
    <t>14 -15</t>
  </si>
  <si>
    <t>Classmeeting/Pengolahan nilai</t>
  </si>
  <si>
    <t>Pembagian Rapor Smtr Ganjil</t>
  </si>
  <si>
    <t xml:space="preserve">20 - 31 </t>
  </si>
  <si>
    <t>Libur Semester Ganjil</t>
  </si>
  <si>
    <t>Januari 2022</t>
  </si>
  <si>
    <t>Februari 2022</t>
  </si>
  <si>
    <t>Maret 2022</t>
  </si>
  <si>
    <t>Tahun baru 2022</t>
  </si>
  <si>
    <t>Tahun Baru Imlek</t>
  </si>
  <si>
    <t>7-12</t>
  </si>
  <si>
    <t>PTS Genap</t>
  </si>
  <si>
    <t>Isra' Miraj</t>
  </si>
  <si>
    <t>Awal Masuk Smtr Genap 2021/2022</t>
  </si>
  <si>
    <t>Rapor Mini</t>
  </si>
  <si>
    <t>Nyepi</t>
  </si>
  <si>
    <t>24 - 31</t>
  </si>
  <si>
    <t>Perkiraan USP</t>
  </si>
  <si>
    <t>April 2022</t>
  </si>
  <si>
    <t>Mei 2022</t>
  </si>
  <si>
    <t>Juni 2022</t>
  </si>
  <si>
    <t>1</t>
  </si>
  <si>
    <t>Hari Buruh</t>
  </si>
  <si>
    <t>Hari Lahir Pancasila</t>
  </si>
  <si>
    <t>4</t>
  </si>
  <si>
    <t>Perkiraan Libur menyambut puasa</t>
  </si>
  <si>
    <t>2-6</t>
  </si>
  <si>
    <t>Libur Idul Fitri</t>
  </si>
  <si>
    <t>6-14</t>
  </si>
  <si>
    <t>Penilaian Akhir Tahun</t>
  </si>
  <si>
    <t>14</t>
  </si>
  <si>
    <t>Ulang tahun sekolah</t>
  </si>
  <si>
    <t>4-5</t>
  </si>
  <si>
    <t>Hari Raya Idul Fitri</t>
  </si>
  <si>
    <t>Jumat Agung</t>
  </si>
  <si>
    <t>Hari Raya Waisak</t>
  </si>
  <si>
    <t>20-21</t>
  </si>
  <si>
    <t>Rapat Verifikasi dan Pleno</t>
  </si>
  <si>
    <t>Juli 2021</t>
  </si>
  <si>
    <t>Kenaikan Yesus Kristus</t>
  </si>
  <si>
    <t>Pembagian Rapor Kenaikan Kelas</t>
  </si>
  <si>
    <t xml:space="preserve">27-31 </t>
  </si>
  <si>
    <t>Libur Semester Genap</t>
  </si>
  <si>
    <t>Keterangan :</t>
  </si>
  <si>
    <t xml:space="preserve">Perkiraan Jumlah Hari Belajar : </t>
  </si>
  <si>
    <t>ME : Minggu Efektif</t>
  </si>
  <si>
    <t>Sm / HE</t>
  </si>
  <si>
    <t>ME</t>
  </si>
  <si>
    <t>HL</t>
  </si>
  <si>
    <t>HBE</t>
  </si>
  <si>
    <t xml:space="preserve"> </t>
  </si>
  <si>
    <t>HL : Hari Libur</t>
  </si>
  <si>
    <t>Ganjil</t>
  </si>
  <si>
    <t>4 - 8</t>
  </si>
  <si>
    <t>HE : Hari Efektif</t>
  </si>
  <si>
    <t>Genap</t>
  </si>
  <si>
    <t>Hari Raya Idul Adha</t>
  </si>
  <si>
    <t>Awal Masuk Smtr Ganjil 2022 / 2023</t>
  </si>
  <si>
    <t>NAMA SEKOLAH</t>
  </si>
  <si>
    <t xml:space="preserve">MATA PELAJARAN </t>
  </si>
  <si>
    <t xml:space="preserve">GURU MAPEL </t>
  </si>
  <si>
    <t>Bulan</t>
  </si>
  <si>
    <t>Jam</t>
  </si>
  <si>
    <t>Minggu I</t>
  </si>
  <si>
    <t>Minggu II</t>
  </si>
  <si>
    <t>Minggu III</t>
  </si>
  <si>
    <t>Minggu IV</t>
  </si>
  <si>
    <t>Minggu V</t>
  </si>
  <si>
    <t>Pel.</t>
  </si>
  <si>
    <t>Hari Pertama Masuk Sekolah Smster Ganjil 2021/2022</t>
  </si>
  <si>
    <t>MPLS</t>
  </si>
  <si>
    <t xml:space="preserve">Penialain Akhir Semester Ganjil </t>
  </si>
  <si>
    <t>Perbaikan Nilai/ Remedial</t>
  </si>
  <si>
    <t>Batas Akhir Pe-ngum-pulan Nilai</t>
  </si>
  <si>
    <t>Classmeeting/Pengolahan Nilai</t>
  </si>
  <si>
    <t>Persiapan Rapor</t>
  </si>
  <si>
    <t>Pembagian Rapor</t>
  </si>
  <si>
    <t>Materi Pokok Pembelajaran</t>
  </si>
  <si>
    <t>Penilaian</t>
  </si>
  <si>
    <t>Sumber  Belajar</t>
  </si>
  <si>
    <t>Teknik</t>
  </si>
  <si>
    <t>Bentuk</t>
  </si>
  <si>
    <t>Contoh Instrumen</t>
  </si>
  <si>
    <t>KELAS/SEMESTER</t>
  </si>
  <si>
    <t>SMA Negeri 2 Jongkong</t>
  </si>
  <si>
    <t>Kegiatan Pembelajaran dan Pendidikan Karakter</t>
  </si>
  <si>
    <t>DISTRIBUSI WAKTU</t>
  </si>
  <si>
    <t xml:space="preserve">MATA PELAJARAN   </t>
  </si>
  <si>
    <t>SATUAN PENDIDIKAN</t>
  </si>
  <si>
    <t xml:space="preserve">KELAS / SEMESTER </t>
  </si>
  <si>
    <t xml:space="preserve">TAHUN PELAJARAN </t>
  </si>
  <si>
    <t>A. PERHITUNGAN ALOKASI WAKTU</t>
  </si>
  <si>
    <t>1. BANYAKNYA HARI DALAM SEMESTER:GANJIL</t>
  </si>
  <si>
    <t>No.</t>
  </si>
  <si>
    <t>Nama Bulan</t>
  </si>
  <si>
    <t>Jumlah Hari Tidak Efektif</t>
  </si>
  <si>
    <t>JUMLAH HARI EFEKTIF BELAJAR</t>
  </si>
  <si>
    <t>Cadangan (hari)</t>
  </si>
  <si>
    <t>Tatap Muka( hari)</t>
  </si>
  <si>
    <t>Non Tatap Muka(hari)</t>
  </si>
  <si>
    <t>Hari Cadangan silakan diisi disesuaikan oleh Guru Mapel masing-masing</t>
  </si>
  <si>
    <t>Juli</t>
  </si>
  <si>
    <t>Silakan Bapak/Ibu guru mengisi jumlah jam mengajar pada hari tersebut berdasarkan jenis mapel yang sama pada jenjang berbeda</t>
  </si>
  <si>
    <t>Agustus</t>
  </si>
  <si>
    <t>September</t>
  </si>
  <si>
    <t>Oktober</t>
  </si>
  <si>
    <t>Silakan bapak ibu menghitung jumlah jam per Kelas dengan rumus berikut:</t>
  </si>
  <si>
    <t>November</t>
  </si>
  <si>
    <t>=(Kolom Banyaknya pada jam pada hari tertentu*Jumlah jam mengajar pada hari tersebut)+(B24*Jumlah jam mengajar pada hari tersebut)+ dst…</t>
  </si>
  <si>
    <t>Desember</t>
  </si>
  <si>
    <t>Misal:</t>
  </si>
  <si>
    <t>Pak Agus mengajar Fisika di Kelas X MIA pada hari Senin 2 JP dan hari Rabu 1 JP, maka rumusnya:</t>
  </si>
  <si>
    <t>2. BANYAKNYA JAM PELAJARAN DALAM SEMESTER : GANJIL</t>
  </si>
  <si>
    <t>Hari</t>
  </si>
  <si>
    <t>Banyaknya</t>
  </si>
  <si>
    <t>Jam Pelajaran</t>
  </si>
  <si>
    <t>Jlh Jam Pelajaran</t>
  </si>
  <si>
    <t>Jlh. Jam</t>
  </si>
  <si>
    <t>TOTAL</t>
  </si>
  <si>
    <t>Silakan Bapak/Ibu guru mengisi nama kelas yang diajar</t>
  </si>
  <si>
    <t>Tidak dapat di-edit. Jumlah jam pada kedua kolom tersebut sama besar</t>
  </si>
  <si>
    <t>Dapat di-edit.</t>
  </si>
  <si>
    <t>=(B30*2)+(B32*1)</t>
  </si>
  <si>
    <t>X MIA</t>
  </si>
  <si>
    <t>2021/2022</t>
  </si>
  <si>
    <t>21 Juli 2021</t>
  </si>
  <si>
    <t>X IIS</t>
  </si>
  <si>
    <t>Note</t>
  </si>
  <si>
    <t>Usaha dan Energi</t>
  </si>
  <si>
    <t>2. Silakan isi pada kolom yang berwarna putih atau jingga</t>
  </si>
  <si>
    <t>3. Pada kolom indikator yang berwarna putih, silakan isi kode indikator. Contoh seperti di bawah ini:</t>
  </si>
  <si>
    <t>1. Pada kolom KD diisi kode KD misalnya 3.1 dan 4.1 pada satu materi pokok yang sama. Contoh seperti di bawah ini:</t>
  </si>
  <si>
    <t>Mengidentifikasi variabel yang mempengaruhi besar usaha</t>
  </si>
  <si>
    <t>Merancang sistem sederhana tentang usaha menggunakan alat-alat yang mudah ditemui dalam kehidupan sehari-hari</t>
  </si>
  <si>
    <t>Menjelaskan prinsip kerja usaha</t>
  </si>
  <si>
    <t>Menganalaisis variabel yang mempengaruhi usaha</t>
  </si>
  <si>
    <t>Menentukan besar usaha</t>
  </si>
  <si>
    <t>-</t>
  </si>
  <si>
    <t>Membuat sistem sederhana pada benda yang melakukan usaha.</t>
  </si>
  <si>
    <t>Pada kolom KD silakan ketik dengan format berikut agar terbaca komputer.</t>
  </si>
  <si>
    <t>'3.1</t>
  </si>
  <si>
    <t>2. Pada kelas yang berbeda boleh di beri warna pada kolom kelas yang sama di tiap tanggal</t>
  </si>
  <si>
    <t>1. Silakan isi pada bagian putih yang ada di bawah tanggal</t>
  </si>
  <si>
    <t>Smt</t>
  </si>
  <si>
    <t>(Guru, Sarana)</t>
  </si>
  <si>
    <t>(N rata-rata smt)</t>
  </si>
  <si>
    <t>(Kesulitan, Kerumitan )</t>
  </si>
  <si>
    <t>Tinggi = 1 (50-64)                  Sedang = 2 (65-80)  Rendah = 3 (81-100)</t>
  </si>
  <si>
    <t>Tinggi = 3 (81-100) Sedang = 2 (65-80) Rendah = 1 (50-64)</t>
  </si>
  <si>
    <t>: Diisi dalam nilai sesuai tabel Pedoman Kriteria KKM. PADA INDIKATOR KOSONG, KETIK TANDA STRIP (-)</t>
  </si>
  <si>
    <t>ARI LINTANG, S.Pd</t>
  </si>
  <si>
    <t>19950314 202012 1 014</t>
  </si>
  <si>
    <t>FISIKA</t>
  </si>
  <si>
    <t>KUSNADI, S.Pd</t>
  </si>
  <si>
    <t>19791215 200502 1 001</t>
  </si>
  <si>
    <t>Menjelaskan hakikat ilmu
Fisika dan perannya dalam kehidupan, metode ilmiah, dan keselamatan kerja di laboratorium</t>
  </si>
  <si>
    <t>Membuat prosedur kerja ilmiah dan keselamatan kerja misalnya pada pengukuran kalor</t>
  </si>
  <si>
    <t>Hakikat Ilmu Fisika</t>
  </si>
  <si>
    <t>3.2</t>
  </si>
  <si>
    <t>4.2</t>
  </si>
  <si>
    <t>3.3</t>
  </si>
  <si>
    <t>4.3</t>
  </si>
  <si>
    <t>3.4</t>
  </si>
  <si>
    <t>4.4</t>
  </si>
  <si>
    <t>3.5</t>
  </si>
  <si>
    <t>4.5</t>
  </si>
  <si>
    <t>3.6</t>
  </si>
  <si>
    <t>4.6</t>
  </si>
  <si>
    <t>3.7</t>
  </si>
  <si>
    <t>4.7</t>
  </si>
  <si>
    <t>3.8</t>
  </si>
  <si>
    <t>4.8</t>
  </si>
  <si>
    <t>3.9</t>
  </si>
  <si>
    <t>4.9</t>
  </si>
  <si>
    <t>3.10</t>
  </si>
  <si>
    <t>4.10</t>
  </si>
  <si>
    <t>Pengukuruan</t>
  </si>
  <si>
    <t>Menerapkan prinsip-prinsip pengukuran besaran fisis, ketepatan, ketelitian dan angka penting, serta notasi ilmiah</t>
  </si>
  <si>
    <t>Menyajikan hasil pengukuran besaran fisis berikut ketelitiannya dengan menggunakan peralatan dan teknik yang tepat serta mengikuti kaidah angka penting untuk suatu penyelidikan ilmiah</t>
  </si>
  <si>
    <t>Menerapkan prinsip penjumlahan vektor sebidang (misalnya perpindahan)</t>
  </si>
  <si>
    <t>Merancang percobaan untuk menentukan resultan vektor sebidang (misalnya perpindahan) beserta presentasi hasil dan makna fisisnya</t>
  </si>
  <si>
    <t>Menyajikan data dan grafik hasil percobaan gerak benda untuk menyelidiki karakteristik gerak lurus dengan kecepatan konstan (tetap) dan gerak lurus dengan percepatan konstan (tetap) berikut makna fisisnya</t>
  </si>
  <si>
    <t>Menganalisis gerak parabola dengan menggunakan vektor, berikut makna fisisnya dan penerapannya dalam kehidupan sehari-hari</t>
  </si>
  <si>
    <t>Mempresentasikan data hasil percobaan gerak parabola dan makna fisisnya</t>
  </si>
  <si>
    <t>Besaran Vektor</t>
  </si>
  <si>
    <t>Gerak Lurus</t>
  </si>
  <si>
    <t>Gerak Parabola</t>
  </si>
  <si>
    <t>Menganalisis besaran fisis
pada gerak melingkar dengan laju konstan (tetap) dan penerapannya dalam kehidupan sehari-hari</t>
  </si>
  <si>
    <t>Melakukan percobaan berikut presentasi hasilnya tentang gerak melingkar, makna fisis dan pemanfaatannya</t>
  </si>
  <si>
    <t>Gerak Melingkar</t>
  </si>
  <si>
    <t>Menganalisis interaksi pada gaya serta hubungan antara gaya, massa dan gerak lurus benda serta penerapannya dalam kehidupan sehari-hari</t>
  </si>
  <si>
    <t>Melakukan percobaan berikut presentasi hasilnya terkait gaya serta hubungan gaya, massa dan percepatan dalam gerak lurus benda dengan menerapkan metode
ilmiah</t>
  </si>
  <si>
    <t>Dinamika Partikel</t>
  </si>
  <si>
    <t>Menganalisis keteraturan
gerak planet dan satelit dalam Tata Surya berdasarkan hukum-hukum Newton</t>
  </si>
  <si>
    <t>Gravitasi</t>
  </si>
  <si>
    <t>Menyajikan karya mengenai gerak satelit buatan yang mengorbit bumi, pemanfaatan dan dampak yang ditimbulkannya dari penelusuran berbagai sumber informasi</t>
  </si>
  <si>
    <t>Menganalisis konsep energi, usaha (kerja), hubungan usaha (kerja) dan perubahan energi, hukum kekekalan energi, serta penerapannya dalam peristiwa sehari-hari</t>
  </si>
  <si>
    <t>Menerapkan metode ilmiah untuk mengajukan gagasan penyelesaian masalah gerak dalam kehidupan sehari-hari, yang berkaitan dengan
konsep energi, usaha (kerja) dan hukum kekekalan energi</t>
  </si>
  <si>
    <t>Menerapkan konsep
momentum dan impuls, serta hukum kekekalan momentum dalam kehidupan sehari-hari</t>
  </si>
  <si>
    <t>Menyajikan hasil pengujian penerapan hukum kekekalan momentum, misalnya bola jatuh bebas ke lantai dan roket sederhana</t>
  </si>
  <si>
    <t>Momentum dan Impuls</t>
  </si>
  <si>
    <t>Usaha</t>
  </si>
  <si>
    <t>Menganalisis besaran-besaran fisis pada gerak lurus dengan kecepatan konstan (tetap) dan gerak lurus dengan percepatan konstan (tetap) berikut penerapannya dalam kehidupan sehari-hari misalnya keselamatan lalu lintas</t>
  </si>
  <si>
    <t>Mengidentifikasi fenomena-fenomena dalam kehidupan sehari-hari yang berkaitan dengan konsep fisika</t>
  </si>
  <si>
    <t>Menjelaskan konsep hakikat ilmu fisika</t>
  </si>
  <si>
    <t>Menjelaskan peran ilmu fisika dalam kehidupan sehari-hari</t>
  </si>
  <si>
    <t>Mengurutkan langkah-langkah metode ilmiah dalam pengamatan fenomena alam yang berkaitan dengan ilmu fisika</t>
  </si>
  <si>
    <t>Mempraktikan sikap ilmiah berdasarkan prosedur kerja dan keselamatan kerja di dalam laboratorium fisika</t>
  </si>
  <si>
    <t>Mempresentasikan pengalaman penerapan prosedur kerja ilmiah dan keselamatan kerja pada praktikum tentang fluida</t>
  </si>
  <si>
    <t>3.2.1</t>
  </si>
  <si>
    <t>Menjelaskan prinsip pengukuran</t>
  </si>
  <si>
    <t>Membedakan besaran berdasarkan prinsip dan ada atau tidaknya arah berdasarkan hasil pengukuran</t>
  </si>
  <si>
    <t>Menentukan hasil pengukuran dari alat ukur panjang</t>
  </si>
  <si>
    <t>Menentukan hasil pengukuran menggunakan prinsip aturan angka penting</t>
  </si>
  <si>
    <t>Menerapkan prinsip penulisan notasi ilmiah berdasarkan hasil pengukuran</t>
  </si>
  <si>
    <t>3.2.2</t>
  </si>
  <si>
    <t>3.2.3</t>
  </si>
  <si>
    <t>3.2.4</t>
  </si>
  <si>
    <t>3.2.5</t>
  </si>
  <si>
    <t>4.2.1</t>
  </si>
  <si>
    <t>Melakukan pengukuran besaran panjang menggunakan Mistar, Jangka Sorong dan Mikrometer Sekrup</t>
  </si>
  <si>
    <t>Mempresentasikan hasil pengukuran besaran panjang</t>
  </si>
  <si>
    <t>4.2.2</t>
  </si>
  <si>
    <t>3.3.1</t>
  </si>
  <si>
    <t>3.3.2</t>
  </si>
  <si>
    <t>3.3.3</t>
  </si>
  <si>
    <t>3.3.4</t>
  </si>
  <si>
    <t>Membedakan besaran vektor dan besaran skalar</t>
  </si>
  <si>
    <t>3.3.5</t>
  </si>
  <si>
    <t>Menerapkan prinsip menggambar dan menuliskan notasi vektor</t>
  </si>
  <si>
    <t>Menentukan resultan vektor berdasarkan sajian gambar vektor</t>
  </si>
  <si>
    <t>Menganalisis besar resultan vektor pada vektor berbentuk jajargenjang</t>
  </si>
  <si>
    <t>Menerapkan prinsip besaran vektor dalam kehidupan sehari-hari</t>
  </si>
  <si>
    <t xml:space="preserve">Menyajikan hasil pengamatan vektor ke dalam bentuk sketsa gambar vektor </t>
  </si>
  <si>
    <t>Mengidentifikasi penerapan gerak lurus dalam kehidupan sehari-hari</t>
  </si>
  <si>
    <t>Menganalisis perbedaan jarak dan perpindahan</t>
  </si>
  <si>
    <t>Menganalisis perbedaan kelajuan dan kecepatan</t>
  </si>
  <si>
    <t>Mengidentifikasi perbedaan GLB dan GLBB</t>
  </si>
  <si>
    <t>Menerapkan konsep GLB dan GLBB dalam penyelesaian masalah secara matematis</t>
  </si>
  <si>
    <t>3.4.1</t>
  </si>
  <si>
    <t>3.4.2</t>
  </si>
  <si>
    <t>3.4.3</t>
  </si>
  <si>
    <t>3.4.4</t>
  </si>
  <si>
    <t>3.4.5</t>
  </si>
  <si>
    <t>4.4.1</t>
  </si>
  <si>
    <t>Melakukan pengamatan pada benda yang bergerak lurus menggunakan kit mekanika</t>
  </si>
  <si>
    <t>Mengidentifikasi penerapan gerak melingkar dalam kehidupan sehari-hari</t>
  </si>
  <si>
    <t>Menganalisis variabel yang mempengaruhi gerak melingkar</t>
  </si>
  <si>
    <t>Menjelaskan perbedaan GMB dan GMBB</t>
  </si>
  <si>
    <t>Menerapkan konsep GMB dan GMBB dalam penyelesaian masalah secara matematis</t>
  </si>
  <si>
    <t>Melakukan percobaan gerak melingkar menggunakan alat dan bahan sederhana yang mudah ditemukan di lingkungan sehari-hari</t>
  </si>
  <si>
    <t>3.5.1</t>
  </si>
  <si>
    <t>3.5.2</t>
  </si>
  <si>
    <t>3.5.3</t>
  </si>
  <si>
    <t>3.5.4</t>
  </si>
  <si>
    <t>4.5.1</t>
  </si>
  <si>
    <t>Mempresentasikan hasil percobaan gerak melingkar</t>
  </si>
  <si>
    <t>Mengidentifikasi penerapan gerak parabola dalam kehidupan sehari-hari</t>
  </si>
  <si>
    <t>Menganalisis variabel yang mempengaruhi gerak parabola</t>
  </si>
  <si>
    <t>Menerapkan konsep gerak parabola dalam penyelesaian masalah secara matematis</t>
  </si>
  <si>
    <t>Menganalisis hubungan GLB dan GLBB pada gerak parabola</t>
  </si>
  <si>
    <t>Melakukan percobaan gerak parabola menggunakan alat dan bahan sederhana yang mudah ditemukan di lingkungan sehari-hari</t>
  </si>
  <si>
    <t>Mempresentasikan hasil percobaan gerak parabola</t>
  </si>
  <si>
    <t>4.5.2</t>
  </si>
  <si>
    <t>3.6.1</t>
  </si>
  <si>
    <t>3.6.2</t>
  </si>
  <si>
    <t>3.6.3</t>
  </si>
  <si>
    <t>3.6.4</t>
  </si>
  <si>
    <t>4.6.1</t>
  </si>
  <si>
    <t>4.6.2</t>
  </si>
  <si>
    <t>3.7.1</t>
  </si>
  <si>
    <t>3.7.2</t>
  </si>
  <si>
    <t>3.7.3</t>
  </si>
  <si>
    <t>3.7.4</t>
  </si>
  <si>
    <t>Menjelaskan perbedaan konsep kinematika dan dinamika</t>
  </si>
  <si>
    <t>Mengidentifikasi gaya yang bekerja pada suatu benda</t>
  </si>
  <si>
    <t>Menjelaskan konsep hukum Newton</t>
  </si>
  <si>
    <t>Menerapkan konsep hukum Newton dalam penyelesaian masalah pada sebuah sistem</t>
  </si>
  <si>
    <t>Melakukan percobaan tentang hukum Newton menggunakan aplikasi Phet Simulasi</t>
  </si>
  <si>
    <t>Mempresentasi hasil percobaan tentang hukum Newton menggunakan aplikasi Phet Simulasi</t>
  </si>
  <si>
    <t>4.7.1</t>
  </si>
  <si>
    <t>4.7.2</t>
  </si>
  <si>
    <t>Menjelaskan fenomena sehari-hari yang berkaitan dengan rotasi planet dan keteraturannya terhadap benda langit yang lain</t>
  </si>
  <si>
    <t>Menjelaskan hubungan rotasi planet dan keteraturan benda langit terhadap hukum Newton</t>
  </si>
  <si>
    <t>Menentukan besar gaya gravitasi suatu planet</t>
  </si>
  <si>
    <t>Menentukan variabel yang mempengaruhi gaya gravitasi planet</t>
  </si>
  <si>
    <t>Membuat alat peraga sederhana gerak satelit terhadap planet</t>
  </si>
  <si>
    <t>Mempresentasikan hasil karya alat peraga sederhana gerak satelit terhadap planet</t>
  </si>
  <si>
    <t>4.8.1</t>
  </si>
  <si>
    <t>4.8.2</t>
  </si>
  <si>
    <t>3.8.1</t>
  </si>
  <si>
    <t>3.8.2</t>
  </si>
  <si>
    <t>3.8.3</t>
  </si>
  <si>
    <t>3.8.4</t>
  </si>
  <si>
    <t>Menjelaskan konsep usaha</t>
  </si>
  <si>
    <t>Mengidentifikasi varibel yang mempengaruhi usaha</t>
  </si>
  <si>
    <t>Mengidentifikasi hubungan usaha terhadap energi mekanik</t>
  </si>
  <si>
    <t>Menganalisis perubahan energi</t>
  </si>
  <si>
    <t>Menerapkan konsep usaha dan energi dalam penyelesaian masalah secara matematis</t>
  </si>
  <si>
    <t>Melakukan percobaan usaha dan energi menggunakan aplikasi Phet Simulasi</t>
  </si>
  <si>
    <t>Mempresentasikan hasil percobaan usaha dan energi dari aplikasi Phet Simulasi</t>
  </si>
  <si>
    <t>4.9.1</t>
  </si>
  <si>
    <t>4.9.2</t>
  </si>
  <si>
    <t>3.9.1</t>
  </si>
  <si>
    <t>3.9.2</t>
  </si>
  <si>
    <t>3.9.3</t>
  </si>
  <si>
    <t>3.9.4</t>
  </si>
  <si>
    <t>3.9.5</t>
  </si>
  <si>
    <t>Mengidentifikasi fenomena kehidupan sehari-hari yang berkaitan dengan konsep momentum</t>
  </si>
  <si>
    <t>Menganalisis momentum pada suatu kejadian secara matematis</t>
  </si>
  <si>
    <t xml:space="preserve">Menjelaskan konsep impuls </t>
  </si>
  <si>
    <t xml:space="preserve">Menganalisis variabel yang mempengaruhi hukum kekekalan momentum </t>
  </si>
  <si>
    <t>Menganalisis peristiwa tumbukan dalam kehidupan sehari-hari</t>
  </si>
  <si>
    <t>Melakukan perobaan momentum dan impuls menggunakan aplikasi Phet Simulasi</t>
  </si>
  <si>
    <t>Mempresentasikan hasil percobaan momentum dan impuls dari aplikasi Phet Simulasi</t>
  </si>
  <si>
    <t>3.10.1</t>
  </si>
  <si>
    <t>3.10.2</t>
  </si>
  <si>
    <t>3.10.3</t>
  </si>
  <si>
    <t>3.10.4</t>
  </si>
  <si>
    <t>3.10.5</t>
  </si>
  <si>
    <t>4.10.1</t>
  </si>
  <si>
    <t>4.10.2</t>
  </si>
  <si>
    <t>4. Jika jumlah indikator kurang dari 5 atau dua, silakan berikan tanda strip dengan mengetik tanda petik dan strip ('-) pada kolom No. KD, Materi, No. IPK dan IPK tersebut.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</si>
</sst>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&quot;:&quot;"/>
  </numFmts>
  <fonts count="75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0"/>
      <color rgb="FF313234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0"/>
      <color rgb="FF31323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u/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b/>
      <sz val="21"/>
      <color theme="1"/>
      <name val="Times New Roman"/>
      <family val="1"/>
    </font>
    <font>
      <b/>
      <sz val="8"/>
      <color theme="1"/>
      <name val="Times New Roman"/>
      <family val="1"/>
    </font>
    <font>
      <sz val="14"/>
      <name val="Algerian"/>
      <family val="5"/>
    </font>
    <font>
      <b/>
      <sz val="10"/>
      <name val="Agency FB"/>
      <family val="2"/>
      <charset val="1"/>
    </font>
    <font>
      <b/>
      <sz val="10"/>
      <name val="Arial"/>
      <family val="2"/>
      <charset val="1"/>
    </font>
    <font>
      <sz val="10"/>
      <color rgb="FFFF0000"/>
      <name val="Agency FB"/>
      <family val="2"/>
      <charset val="1"/>
    </font>
    <font>
      <b/>
      <sz val="10"/>
      <color indexed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name val="Agency FB"/>
      <family val="2"/>
      <charset val="1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70C0"/>
      <name val="Arial"/>
      <family val="2"/>
      <charset val="1"/>
    </font>
    <font>
      <sz val="9"/>
      <name val="Arial"/>
      <family val="2"/>
    </font>
    <font>
      <sz val="9"/>
      <name val="Arial"/>
      <family val="2"/>
      <charset val="1"/>
    </font>
    <font>
      <sz val="9"/>
      <color theme="1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  <charset val="1"/>
    </font>
    <font>
      <sz val="9"/>
      <name val="Agency FB"/>
      <family val="2"/>
      <charset val="1"/>
    </font>
    <font>
      <sz val="9"/>
      <color rgb="FFFF0000"/>
      <name val="Agency FB"/>
      <family val="2"/>
      <charset val="1"/>
    </font>
    <font>
      <sz val="8"/>
      <name val="Agency FB"/>
      <family val="2"/>
    </font>
    <font>
      <b/>
      <sz val="9"/>
      <name val="Arial"/>
      <family val="2"/>
      <charset val="1"/>
    </font>
    <font>
      <sz val="8"/>
      <name val="Agency FB"/>
      <family val="2"/>
      <charset val="1"/>
    </font>
    <font>
      <sz val="10"/>
      <color theme="0"/>
      <name val="Arial"/>
      <family val="2"/>
    </font>
    <font>
      <i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  <charset val="1"/>
    </font>
    <font>
      <b/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  <charset val="1"/>
    </font>
    <font>
      <b/>
      <u/>
      <sz val="16"/>
      <color theme="1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rgb="FF313234"/>
      <name val="Times New Roman"/>
      <family val="1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sz val="6"/>
      <color indexed="8"/>
      <name val="Times New Roman"/>
      <family val="1"/>
    </font>
    <font>
      <sz val="9"/>
      <color indexed="8"/>
      <name val="Times New Roman"/>
      <family val="1"/>
    </font>
    <font>
      <sz val="6"/>
      <name val="Times New Roman"/>
      <family val="1"/>
    </font>
    <font>
      <sz val="10"/>
      <color indexed="8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lightUp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9" fillId="0" borderId="0"/>
    <xf numFmtId="0" fontId="27" fillId="0" borderId="0" applyNumberFormat="0" applyFill="0" applyBorder="0" applyAlignment="0" applyProtection="0"/>
    <xf numFmtId="0" fontId="5" fillId="0" borderId="0"/>
  </cellStyleXfs>
  <cellXfs count="797">
    <xf numFmtId="0" fontId="0" fillId="0" borderId="0" xfId="0"/>
    <xf numFmtId="0" fontId="10" fillId="6" borderId="1" xfId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0" fillId="0" borderId="0" xfId="0" applyBorder="1"/>
    <xf numFmtId="0" fontId="1" fillId="0" borderId="1" xfId="0" quotePrefix="1" applyFont="1" applyBorder="1" applyAlignment="1">
      <alignment horizontal="center"/>
    </xf>
    <xf numFmtId="21" fontId="1" fillId="0" borderId="1" xfId="0" quotePrefix="1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3" fontId="6" fillId="6" borderId="1" xfId="1" applyNumberFormat="1" applyFont="1" applyFill="1" applyBorder="1" applyAlignment="1">
      <alignment horizontal="center" vertical="center" wrapText="1"/>
    </xf>
    <xf numFmtId="4" fontId="6" fillId="6" borderId="1" xfId="1" applyNumberFormat="1" applyFont="1" applyFill="1" applyBorder="1" applyAlignment="1">
      <alignment horizontal="center" vertical="center" wrapText="1"/>
    </xf>
    <xf numFmtId="4" fontId="10" fillId="6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3" fontId="7" fillId="4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10" fillId="7" borderId="1" xfId="1" applyFont="1" applyFill="1" applyBorder="1" applyAlignment="1">
      <alignment vertical="center" wrapText="1"/>
    </xf>
    <xf numFmtId="3" fontId="6" fillId="7" borderId="1" xfId="1" applyNumberFormat="1" applyFont="1" applyFill="1" applyBorder="1" applyAlignment="1">
      <alignment horizontal="center" vertical="center" wrapText="1"/>
    </xf>
    <xf numFmtId="4" fontId="6" fillId="7" borderId="1" xfId="1" applyNumberFormat="1" applyFont="1" applyFill="1" applyBorder="1" applyAlignment="1">
      <alignment horizontal="center" vertical="center" wrapText="1"/>
    </xf>
    <xf numFmtId="4" fontId="10" fillId="7" borderId="1" xfId="1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wrapText="1"/>
    </xf>
    <xf numFmtId="0" fontId="6" fillId="4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wrapText="1"/>
    </xf>
    <xf numFmtId="0" fontId="6" fillId="7" borderId="1" xfId="1" applyFont="1" applyFill="1" applyBorder="1" applyAlignment="1">
      <alignment horizontal="center" vertical="center" wrapText="1"/>
    </xf>
    <xf numFmtId="3" fontId="6" fillId="4" borderId="13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wrapText="1"/>
    </xf>
    <xf numFmtId="0" fontId="20" fillId="2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/>
    </xf>
    <xf numFmtId="0" fontId="19" fillId="0" borderId="0" xfId="0" applyFont="1"/>
    <xf numFmtId="0" fontId="19" fillId="14" borderId="0" xfId="0" applyFont="1" applyFill="1"/>
    <xf numFmtId="0" fontId="19" fillId="0" borderId="0" xfId="0" applyFont="1" applyFill="1"/>
    <xf numFmtId="0" fontId="13" fillId="9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Border="1" applyAlignment="1"/>
    <xf numFmtId="0" fontId="18" fillId="0" borderId="0" xfId="0" applyFont="1" applyBorder="1" applyAlignment="1"/>
    <xf numFmtId="0" fontId="13" fillId="0" borderId="0" xfId="0" applyFont="1" applyBorder="1" applyAlignment="1"/>
    <xf numFmtId="0" fontId="19" fillId="0" borderId="0" xfId="0" applyFont="1" applyBorder="1" applyAlignment="1"/>
    <xf numFmtId="0" fontId="19" fillId="11" borderId="0" xfId="0" applyFont="1" applyFill="1"/>
    <xf numFmtId="0" fontId="23" fillId="11" borderId="0" xfId="0" applyFont="1" applyFill="1" applyAlignment="1">
      <alignment horizontal="left" vertical="center"/>
    </xf>
    <xf numFmtId="0" fontId="19" fillId="10" borderId="0" xfId="0" applyFont="1" applyFill="1"/>
    <xf numFmtId="0" fontId="19" fillId="13" borderId="0" xfId="0" applyFont="1" applyFill="1"/>
    <xf numFmtId="0" fontId="19" fillId="4" borderId="0" xfId="0" applyFont="1" applyFill="1"/>
    <xf numFmtId="0" fontId="19" fillId="2" borderId="1" xfId="0" applyFont="1" applyFill="1" applyBorder="1" applyAlignment="1">
      <alignment vertical="center" wrapText="1"/>
    </xf>
    <xf numFmtId="0" fontId="19" fillId="11" borderId="0" xfId="0" applyFont="1" applyFill="1" applyAlignment="1">
      <alignment vertical="top"/>
    </xf>
    <xf numFmtId="0" fontId="19" fillId="2" borderId="0" xfId="0" applyFont="1" applyFill="1"/>
    <xf numFmtId="0" fontId="25" fillId="2" borderId="1" xfId="3" applyFont="1" applyFill="1" applyBorder="1" applyAlignment="1">
      <alignment horizontal="center" wrapText="1"/>
    </xf>
    <xf numFmtId="0" fontId="25" fillId="2" borderId="1" xfId="3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vertical="center"/>
    </xf>
    <xf numFmtId="0" fontId="19" fillId="11" borderId="0" xfId="0" applyFont="1" applyFill="1" applyAlignment="1">
      <alignment vertical="center"/>
    </xf>
    <xf numFmtId="0" fontId="19" fillId="14" borderId="1" xfId="0" applyFont="1" applyFill="1" applyBorder="1" applyAlignment="1">
      <alignment vertical="center" wrapText="1"/>
    </xf>
    <xf numFmtId="0" fontId="19" fillId="11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2" borderId="0" xfId="0" applyFont="1" applyFill="1" applyAlignment="1"/>
    <xf numFmtId="4" fontId="10" fillId="2" borderId="0" xfId="1" applyNumberFormat="1" applyFont="1" applyFill="1" applyAlignment="1">
      <alignment horizontal="center" vertical="center"/>
    </xf>
    <xf numFmtId="0" fontId="1" fillId="0" borderId="0" xfId="0" applyFont="1" applyBorder="1"/>
    <xf numFmtId="0" fontId="19" fillId="0" borderId="0" xfId="0" applyFont="1" applyBorder="1"/>
    <xf numFmtId="164" fontId="1" fillId="0" borderId="0" xfId="0" applyNumberFormat="1" applyFont="1"/>
    <xf numFmtId="0" fontId="26" fillId="0" borderId="0" xfId="0" applyNumberFormat="1" applyFont="1" applyAlignment="1">
      <alignment horizontal="center" vertical="center"/>
    </xf>
    <xf numFmtId="0" fontId="19" fillId="0" borderId="0" xfId="0" applyNumberFormat="1" applyFont="1"/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9" borderId="19" xfId="0" applyFont="1" applyFill="1" applyBorder="1" applyAlignment="1">
      <alignment horizontal="center" vertical="center" wrapText="1"/>
    </xf>
    <xf numFmtId="0" fontId="28" fillId="0" borderId="0" xfId="0" applyFont="1"/>
    <xf numFmtId="0" fontId="5" fillId="0" borderId="0" xfId="0" applyFont="1"/>
    <xf numFmtId="0" fontId="46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6" fillId="29" borderId="1" xfId="5" applyFont="1" applyFill="1" applyBorder="1" applyAlignment="1">
      <alignment horizontal="center" vertical="center" wrapText="1"/>
    </xf>
    <xf numFmtId="0" fontId="19" fillId="11" borderId="0" xfId="0" applyFont="1" applyFill="1" applyAlignment="1"/>
    <xf numFmtId="0" fontId="19" fillId="10" borderId="0" xfId="0" applyFont="1" applyFill="1" applyAlignment="1"/>
    <xf numFmtId="0" fontId="19" fillId="2" borderId="1" xfId="0" applyFont="1" applyFill="1" applyBorder="1" applyAlignment="1">
      <alignment vertical="center"/>
    </xf>
    <xf numFmtId="0" fontId="19" fillId="11" borderId="0" xfId="0" applyFont="1" applyFill="1" applyBorder="1" applyAlignment="1">
      <alignment horizontal="left" vertical="top"/>
    </xf>
    <xf numFmtId="0" fontId="28" fillId="2" borderId="0" xfId="0" applyFont="1" applyFill="1"/>
    <xf numFmtId="0" fontId="0" fillId="2" borderId="0" xfId="0" applyFill="1"/>
    <xf numFmtId="0" fontId="5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5" fillId="2" borderId="0" xfId="0" applyFont="1" applyFill="1" applyAlignment="1">
      <alignment horizontal="center"/>
    </xf>
    <xf numFmtId="0" fontId="53" fillId="2" borderId="0" xfId="0" applyFont="1" applyFill="1"/>
    <xf numFmtId="0" fontId="51" fillId="2" borderId="0" xfId="0" applyFont="1" applyFill="1"/>
    <xf numFmtId="0" fontId="53" fillId="2" borderId="0" xfId="0" applyFont="1" applyFill="1" applyAlignment="1">
      <alignment horizontal="center"/>
    </xf>
    <xf numFmtId="0" fontId="39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57" fillId="2" borderId="0" xfId="0" applyFont="1" applyFill="1"/>
    <xf numFmtId="0" fontId="5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9" fillId="2" borderId="0" xfId="0" applyFont="1" applyFill="1" applyBorder="1" applyAlignment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hidden="1"/>
    </xf>
    <xf numFmtId="49" fontId="1" fillId="2" borderId="0" xfId="0" applyNumberFormat="1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 indent="14"/>
      <protection hidden="1"/>
    </xf>
    <xf numFmtId="49" fontId="22" fillId="2" borderId="0" xfId="0" applyNumberFormat="1" applyFont="1" applyFill="1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Alignment="1" applyProtection="1">
      <alignment horizontal="left" indent="25"/>
      <protection hidden="1"/>
    </xf>
    <xf numFmtId="0" fontId="19" fillId="2" borderId="0" xfId="0" applyFont="1" applyFill="1" applyAlignment="1" applyProtection="1">
      <alignment horizontal="left" vertical="center" indent="11"/>
      <protection hidden="1"/>
    </xf>
    <xf numFmtId="0" fontId="1" fillId="2" borderId="0" xfId="0" applyFont="1" applyFill="1" applyAlignment="1" applyProtection="1">
      <alignment horizontal="left" vertical="center" indent="11"/>
      <protection hidden="1"/>
    </xf>
    <xf numFmtId="49" fontId="1" fillId="2" borderId="0" xfId="0" applyNumberFormat="1" applyFont="1" applyFill="1" applyProtection="1">
      <protection hidden="1"/>
    </xf>
    <xf numFmtId="0" fontId="27" fillId="2" borderId="0" xfId="4" applyFill="1" applyAlignment="1" applyProtection="1">
      <alignment horizontal="center" vertical="center"/>
      <protection hidden="1"/>
    </xf>
    <xf numFmtId="0" fontId="28" fillId="2" borderId="0" xfId="0" applyFont="1" applyFill="1" applyProtection="1"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32" fillId="0" borderId="23" xfId="0" applyFont="1" applyBorder="1" applyProtection="1">
      <protection hidden="1"/>
    </xf>
    <xf numFmtId="17" fontId="33" fillId="0" borderId="0" xfId="0" quotePrefix="1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27" xfId="0" applyFont="1" applyBorder="1" applyProtection="1">
      <protection hidden="1"/>
    </xf>
    <xf numFmtId="0" fontId="35" fillId="2" borderId="28" xfId="0" applyFont="1" applyFill="1" applyBorder="1" applyAlignment="1" applyProtection="1">
      <alignment horizontal="center"/>
      <protection hidden="1"/>
    </xf>
    <xf numFmtId="0" fontId="35" fillId="2" borderId="29" xfId="0" applyFont="1" applyFill="1" applyBorder="1" applyAlignment="1" applyProtection="1">
      <alignment horizontal="center"/>
      <protection hidden="1"/>
    </xf>
    <xf numFmtId="0" fontId="35" fillId="2" borderId="30" xfId="0" applyFont="1" applyFill="1" applyBorder="1" applyAlignment="1" applyProtection="1">
      <alignment horizontal="center"/>
      <protection hidden="1"/>
    </xf>
    <xf numFmtId="0" fontId="35" fillId="2" borderId="0" xfId="0" applyFont="1" applyFill="1" applyAlignment="1" applyProtection="1">
      <alignment horizontal="center"/>
      <protection hidden="1"/>
    </xf>
    <xf numFmtId="0" fontId="36" fillId="2" borderId="28" xfId="0" applyFont="1" applyFill="1" applyBorder="1" applyAlignment="1" applyProtection="1">
      <alignment horizontal="center"/>
      <protection hidden="1"/>
    </xf>
    <xf numFmtId="0" fontId="36" fillId="2" borderId="29" xfId="0" applyFont="1" applyFill="1" applyBorder="1" applyAlignment="1" applyProtection="1">
      <alignment horizontal="center"/>
      <protection hidden="1"/>
    </xf>
    <xf numFmtId="0" fontId="36" fillId="0" borderId="30" xfId="0" applyFont="1" applyBorder="1" applyAlignment="1" applyProtection="1">
      <alignment horizontal="center"/>
      <protection hidden="1"/>
    </xf>
    <xf numFmtId="0" fontId="37" fillId="0" borderId="31" xfId="0" applyFont="1" applyBorder="1" applyProtection="1">
      <protection hidden="1"/>
    </xf>
    <xf numFmtId="0" fontId="38" fillId="0" borderId="32" xfId="0" applyFont="1" applyBorder="1" applyAlignment="1" applyProtection="1">
      <alignment horizontal="center"/>
      <protection hidden="1"/>
    </xf>
    <xf numFmtId="0" fontId="38" fillId="2" borderId="1" xfId="0" applyFont="1" applyFill="1" applyBorder="1" applyAlignment="1" applyProtection="1">
      <alignment horizontal="center"/>
      <protection hidden="1"/>
    </xf>
    <xf numFmtId="0" fontId="38" fillId="16" borderId="1" xfId="0" applyFont="1" applyFill="1" applyBorder="1" applyAlignment="1" applyProtection="1">
      <alignment horizontal="center"/>
      <protection hidden="1"/>
    </xf>
    <xf numFmtId="0" fontId="38" fillId="0" borderId="1" xfId="0" applyFont="1" applyBorder="1" applyAlignment="1" applyProtection="1">
      <alignment horizontal="center"/>
      <protection hidden="1"/>
    </xf>
    <xf numFmtId="0" fontId="38" fillId="2" borderId="33" xfId="0" applyFont="1" applyFill="1" applyBorder="1" applyAlignment="1" applyProtection="1">
      <alignment horizontal="center"/>
      <protection hidden="1"/>
    </xf>
    <xf numFmtId="0" fontId="38" fillId="2" borderId="0" xfId="0" applyFont="1" applyFill="1" applyAlignment="1" applyProtection="1">
      <alignment horizontal="center"/>
      <protection hidden="1"/>
    </xf>
    <xf numFmtId="0" fontId="38" fillId="2" borderId="32" xfId="0" applyFont="1" applyFill="1" applyBorder="1" applyAlignment="1" applyProtection="1">
      <alignment horizontal="center"/>
      <protection hidden="1"/>
    </xf>
    <xf numFmtId="0" fontId="38" fillId="5" borderId="1" xfId="0" applyFont="1" applyFill="1" applyBorder="1" applyAlignment="1" applyProtection="1">
      <alignment horizontal="center"/>
      <protection hidden="1"/>
    </xf>
    <xf numFmtId="0" fontId="38" fillId="17" borderId="1" xfId="0" applyFont="1" applyFill="1" applyBorder="1" applyAlignment="1" applyProtection="1">
      <alignment horizontal="center"/>
      <protection hidden="1"/>
    </xf>
    <xf numFmtId="0" fontId="39" fillId="0" borderId="33" xfId="0" applyFont="1" applyBorder="1" applyProtection="1">
      <protection hidden="1"/>
    </xf>
    <xf numFmtId="0" fontId="38" fillId="18" borderId="1" xfId="0" applyFont="1" applyFill="1" applyBorder="1" applyAlignment="1" applyProtection="1">
      <alignment horizontal="center"/>
      <protection hidden="1"/>
    </xf>
    <xf numFmtId="0" fontId="40" fillId="0" borderId="1" xfId="0" applyFont="1" applyBorder="1" applyAlignment="1" applyProtection="1">
      <alignment horizontal="center"/>
      <protection hidden="1"/>
    </xf>
    <xf numFmtId="0" fontId="39" fillId="2" borderId="1" xfId="0" applyFont="1" applyFill="1" applyBorder="1" applyAlignment="1" applyProtection="1">
      <alignment horizontal="center"/>
      <protection hidden="1"/>
    </xf>
    <xf numFmtId="0" fontId="40" fillId="2" borderId="1" xfId="0" applyFont="1" applyFill="1" applyBorder="1" applyAlignment="1" applyProtection="1">
      <alignment horizontal="center"/>
      <protection hidden="1"/>
    </xf>
    <xf numFmtId="0" fontId="38" fillId="4" borderId="1" xfId="0" applyFont="1" applyFill="1" applyBorder="1" applyAlignment="1" applyProtection="1">
      <alignment horizontal="center"/>
      <protection hidden="1"/>
    </xf>
    <xf numFmtId="0" fontId="39" fillId="0" borderId="32" xfId="0" applyFont="1" applyBorder="1" applyAlignment="1" applyProtection="1">
      <alignment horizontal="center"/>
      <protection hidden="1"/>
    </xf>
    <xf numFmtId="0" fontId="39" fillId="0" borderId="1" xfId="0" applyFont="1" applyBorder="1" applyAlignment="1" applyProtection="1">
      <alignment horizontal="center"/>
      <protection hidden="1"/>
    </xf>
    <xf numFmtId="0" fontId="39" fillId="2" borderId="32" xfId="0" applyFont="1" applyFill="1" applyBorder="1" applyAlignment="1" applyProtection="1">
      <alignment horizontal="center"/>
      <protection hidden="1"/>
    </xf>
    <xf numFmtId="0" fontId="39" fillId="17" borderId="1" xfId="0" applyFont="1" applyFill="1" applyBorder="1" applyAlignment="1" applyProtection="1">
      <alignment horizontal="center"/>
      <protection hidden="1"/>
    </xf>
    <xf numFmtId="0" fontId="37" fillId="0" borderId="34" xfId="0" applyFont="1" applyBorder="1" applyProtection="1">
      <protection hidden="1"/>
    </xf>
    <xf numFmtId="0" fontId="39" fillId="0" borderId="35" xfId="0" applyFont="1" applyBorder="1" applyAlignment="1" applyProtection="1">
      <alignment horizontal="center"/>
      <protection hidden="1"/>
    </xf>
    <xf numFmtId="0" fontId="39" fillId="0" borderId="36" xfId="0" applyFont="1" applyBorder="1" applyAlignment="1" applyProtection="1">
      <alignment horizontal="center"/>
      <protection hidden="1"/>
    </xf>
    <xf numFmtId="0" fontId="41" fillId="0" borderId="37" xfId="0" applyFont="1" applyBorder="1" applyAlignment="1" applyProtection="1">
      <alignment horizontal="center"/>
      <protection hidden="1"/>
    </xf>
    <xf numFmtId="0" fontId="41" fillId="2" borderId="0" xfId="0" applyFont="1" applyFill="1" applyAlignment="1" applyProtection="1">
      <alignment horizontal="center"/>
      <protection hidden="1"/>
    </xf>
    <xf numFmtId="0" fontId="39" fillId="2" borderId="35" xfId="0" applyFont="1" applyFill="1" applyBorder="1" applyAlignment="1" applyProtection="1">
      <alignment horizontal="center"/>
      <protection hidden="1"/>
    </xf>
    <xf numFmtId="0" fontId="39" fillId="2" borderId="36" xfId="0" applyFont="1" applyFill="1" applyBorder="1" applyAlignment="1" applyProtection="1">
      <alignment horizontal="center"/>
      <protection hidden="1"/>
    </xf>
    <xf numFmtId="0" fontId="41" fillId="2" borderId="36" xfId="0" applyFont="1" applyFill="1" applyBorder="1" applyAlignment="1" applyProtection="1">
      <alignment horizontal="center"/>
      <protection hidden="1"/>
    </xf>
    <xf numFmtId="0" fontId="41" fillId="2" borderId="37" xfId="0" applyFont="1" applyFill="1" applyBorder="1" applyAlignment="1" applyProtection="1">
      <alignment horizontal="center"/>
      <protection hidden="1"/>
    </xf>
    <xf numFmtId="0" fontId="39" fillId="17" borderId="36" xfId="0" applyFont="1" applyFill="1" applyBorder="1" applyAlignment="1" applyProtection="1">
      <alignment horizontal="center"/>
      <protection hidden="1"/>
    </xf>
    <xf numFmtId="0" fontId="41" fillId="0" borderId="36" xfId="0" applyFont="1" applyBorder="1" applyAlignment="1" applyProtection="1">
      <alignment horizontal="center"/>
      <protection hidden="1"/>
    </xf>
    <xf numFmtId="0" fontId="41" fillId="0" borderId="37" xfId="0" applyFont="1" applyBorder="1" applyProtection="1">
      <protection hidden="1"/>
    </xf>
    <xf numFmtId="0" fontId="43" fillId="16" borderId="0" xfId="0" applyFont="1" applyFill="1" applyAlignment="1" applyProtection="1">
      <alignment horizontal="center" vertical="center"/>
      <protection hidden="1"/>
    </xf>
    <xf numFmtId="0" fontId="44" fillId="2" borderId="0" xfId="0" applyFont="1" applyFill="1" applyAlignment="1" applyProtection="1">
      <alignment horizontal="center"/>
      <protection hidden="1"/>
    </xf>
    <xf numFmtId="0" fontId="43" fillId="4" borderId="0" xfId="0" applyFont="1" applyFill="1" applyAlignment="1" applyProtection="1">
      <alignment horizontal="center" vertical="center"/>
      <protection hidden="1"/>
    </xf>
    <xf numFmtId="0" fontId="43" fillId="2" borderId="0" xfId="0" applyFont="1" applyFill="1" applyProtection="1">
      <protection hidden="1"/>
    </xf>
    <xf numFmtId="0" fontId="43" fillId="2" borderId="0" xfId="0" applyFont="1" applyFill="1" applyAlignment="1" applyProtection="1">
      <alignment horizontal="left"/>
      <protection hidden="1"/>
    </xf>
    <xf numFmtId="0" fontId="45" fillId="2" borderId="0" xfId="0" applyFont="1" applyFill="1" applyAlignment="1" applyProtection="1">
      <alignment horizontal="left"/>
      <protection hidden="1"/>
    </xf>
    <xf numFmtId="17" fontId="43" fillId="5" borderId="0" xfId="0" quotePrefix="1" applyNumberFormat="1" applyFont="1" applyFill="1" applyAlignment="1" applyProtection="1">
      <alignment horizontal="center"/>
      <protection hidden="1"/>
    </xf>
    <xf numFmtId="0" fontId="43" fillId="2" borderId="0" xfId="0" applyFont="1" applyFill="1" applyAlignment="1" applyProtection="1">
      <alignment vertical="center"/>
      <protection hidden="1"/>
    </xf>
    <xf numFmtId="17" fontId="43" fillId="18" borderId="0" xfId="0" quotePrefix="1" applyNumberFormat="1" applyFont="1" applyFill="1" applyAlignment="1" applyProtection="1">
      <alignment horizontal="center" vertical="center"/>
      <protection hidden="1"/>
    </xf>
    <xf numFmtId="0" fontId="44" fillId="2" borderId="0" xfId="0" applyFont="1" applyFill="1" applyAlignment="1" applyProtection="1">
      <alignment horizontal="left"/>
      <protection hidden="1"/>
    </xf>
    <xf numFmtId="0" fontId="42" fillId="2" borderId="0" xfId="0" applyFont="1" applyFill="1" applyProtection="1">
      <protection hidden="1"/>
    </xf>
    <xf numFmtId="17" fontId="43" fillId="17" borderId="0" xfId="0" quotePrefix="1" applyNumberFormat="1" applyFont="1" applyFill="1" applyAlignment="1" applyProtection="1">
      <alignment horizontal="center"/>
      <protection hidden="1"/>
    </xf>
    <xf numFmtId="0" fontId="44" fillId="2" borderId="0" xfId="0" applyFont="1" applyFill="1" applyAlignment="1" applyProtection="1">
      <alignment horizontal="left" vertical="center"/>
      <protection hidden="1"/>
    </xf>
    <xf numFmtId="17" fontId="33" fillId="0" borderId="0" xfId="0" applyNumberFormat="1" applyFont="1" applyAlignment="1" applyProtection="1">
      <alignment horizontal="center"/>
      <protection hidden="1"/>
    </xf>
    <xf numFmtId="17" fontId="33" fillId="0" borderId="0" xfId="0" quotePrefix="1" applyNumberFormat="1" applyFont="1" applyAlignment="1" applyProtection="1">
      <alignment horizontal="center"/>
      <protection hidden="1"/>
    </xf>
    <xf numFmtId="0" fontId="48" fillId="2" borderId="0" xfId="0" applyFont="1" applyFill="1" applyAlignment="1" applyProtection="1">
      <alignment horizontal="center"/>
      <protection hidden="1"/>
    </xf>
    <xf numFmtId="0" fontId="48" fillId="2" borderId="28" xfId="0" applyFont="1" applyFill="1" applyBorder="1" applyAlignment="1" applyProtection="1">
      <alignment horizontal="center"/>
      <protection hidden="1"/>
    </xf>
    <xf numFmtId="0" fontId="48" fillId="2" borderId="29" xfId="0" applyFont="1" applyFill="1" applyBorder="1" applyAlignment="1" applyProtection="1">
      <alignment horizontal="center"/>
      <protection hidden="1"/>
    </xf>
    <xf numFmtId="0" fontId="40" fillId="2" borderId="30" xfId="0" applyFont="1" applyFill="1" applyBorder="1" applyAlignment="1" applyProtection="1">
      <alignment horizontal="center"/>
      <protection hidden="1"/>
    </xf>
    <xf numFmtId="0" fontId="38" fillId="0" borderId="33" xfId="0" applyFont="1" applyBorder="1" applyAlignment="1" applyProtection="1">
      <alignment horizontal="center"/>
      <protection hidden="1"/>
    </xf>
    <xf numFmtId="0" fontId="38" fillId="12" borderId="1" xfId="0" applyFont="1" applyFill="1" applyBorder="1" applyAlignment="1" applyProtection="1">
      <alignment horizontal="center"/>
      <protection hidden="1"/>
    </xf>
    <xf numFmtId="0" fontId="38" fillId="15" borderId="1" xfId="0" applyFont="1" applyFill="1" applyBorder="1" applyAlignment="1" applyProtection="1">
      <alignment horizontal="center"/>
      <protection hidden="1"/>
    </xf>
    <xf numFmtId="0" fontId="38" fillId="7" borderId="1" xfId="0" applyFont="1" applyFill="1" applyBorder="1" applyAlignment="1" applyProtection="1">
      <alignment horizontal="center"/>
      <protection hidden="1"/>
    </xf>
    <xf numFmtId="0" fontId="39" fillId="0" borderId="33" xfId="0" applyFont="1" applyBorder="1" applyAlignment="1" applyProtection="1">
      <alignment horizontal="center"/>
      <protection hidden="1"/>
    </xf>
    <xf numFmtId="0" fontId="39" fillId="19" borderId="1" xfId="0" applyFont="1" applyFill="1" applyBorder="1" applyAlignment="1" applyProtection="1">
      <alignment horizontal="center"/>
      <protection hidden="1"/>
    </xf>
    <xf numFmtId="0" fontId="38" fillId="12" borderId="32" xfId="0" applyFont="1" applyFill="1" applyBorder="1" applyAlignment="1" applyProtection="1">
      <alignment horizontal="center"/>
      <protection hidden="1"/>
    </xf>
    <xf numFmtId="0" fontId="38" fillId="20" borderId="32" xfId="0" applyFont="1" applyFill="1" applyBorder="1" applyAlignment="1" applyProtection="1">
      <alignment horizontal="center"/>
      <protection hidden="1"/>
    </xf>
    <xf numFmtId="0" fontId="38" fillId="8" borderId="1" xfId="0" applyFont="1" applyFill="1" applyBorder="1" applyAlignment="1" applyProtection="1">
      <alignment horizontal="center"/>
      <protection hidden="1"/>
    </xf>
    <xf numFmtId="0" fontId="39" fillId="12" borderId="35" xfId="0" applyFont="1" applyFill="1" applyBorder="1" applyAlignment="1" applyProtection="1">
      <alignment horizontal="center"/>
      <protection hidden="1"/>
    </xf>
    <xf numFmtId="0" fontId="40" fillId="2" borderId="36" xfId="0" applyFont="1" applyFill="1" applyBorder="1" applyAlignment="1" applyProtection="1">
      <alignment horizontal="center"/>
      <protection hidden="1"/>
    </xf>
    <xf numFmtId="0" fontId="43" fillId="20" borderId="0" xfId="0" applyFont="1" applyFill="1" applyAlignment="1" applyProtection="1">
      <alignment horizontal="center" vertical="center"/>
      <protection hidden="1"/>
    </xf>
    <xf numFmtId="0" fontId="45" fillId="2" borderId="0" xfId="0" applyFont="1" applyFill="1" applyProtection="1">
      <protection hidden="1"/>
    </xf>
    <xf numFmtId="0" fontId="49" fillId="2" borderId="0" xfId="0" applyFont="1" applyFill="1" applyAlignment="1" applyProtection="1">
      <alignment horizontal="center"/>
      <protection hidden="1"/>
    </xf>
    <xf numFmtId="17" fontId="43" fillId="2" borderId="0" xfId="0" quotePrefix="1" applyNumberFormat="1" applyFont="1" applyFill="1" applyAlignment="1" applyProtection="1">
      <alignment horizontal="center"/>
      <protection hidden="1"/>
    </xf>
    <xf numFmtId="0" fontId="50" fillId="2" borderId="0" xfId="0" applyFont="1" applyFill="1" applyAlignment="1" applyProtection="1">
      <alignment horizontal="left"/>
      <protection hidden="1"/>
    </xf>
    <xf numFmtId="0" fontId="49" fillId="2" borderId="0" xfId="0" applyFont="1" applyFill="1" applyProtection="1">
      <protection hidden="1"/>
    </xf>
    <xf numFmtId="17" fontId="43" fillId="12" borderId="0" xfId="0" quotePrefix="1" applyNumberFormat="1" applyFont="1" applyFill="1" applyAlignment="1" applyProtection="1">
      <alignment horizontal="center"/>
      <protection hidden="1"/>
    </xf>
    <xf numFmtId="0" fontId="49" fillId="2" borderId="0" xfId="0" applyFont="1" applyFill="1" applyAlignment="1" applyProtection="1">
      <alignment vertical="center"/>
      <protection hidden="1"/>
    </xf>
    <xf numFmtId="16" fontId="43" fillId="21" borderId="0" xfId="0" quotePrefix="1" applyNumberFormat="1" applyFont="1" applyFill="1" applyAlignment="1" applyProtection="1">
      <alignment horizontal="center"/>
      <protection hidden="1"/>
    </xf>
    <xf numFmtId="0" fontId="43" fillId="2" borderId="0" xfId="0" applyFont="1" applyFill="1" applyAlignment="1" applyProtection="1">
      <alignment horizontal="center"/>
      <protection hidden="1"/>
    </xf>
    <xf numFmtId="0" fontId="49" fillId="2" borderId="0" xfId="0" applyFont="1" applyFill="1" applyAlignment="1" applyProtection="1">
      <alignment horizontal="left"/>
      <protection hidden="1"/>
    </xf>
    <xf numFmtId="0" fontId="43" fillId="15" borderId="0" xfId="0" applyFont="1" applyFill="1" applyAlignment="1" applyProtection="1">
      <alignment horizontal="center"/>
      <protection hidden="1"/>
    </xf>
    <xf numFmtId="0" fontId="43" fillId="22" borderId="0" xfId="0" applyFont="1" applyFill="1" applyAlignment="1" applyProtection="1">
      <alignment horizontal="center"/>
      <protection hidden="1"/>
    </xf>
    <xf numFmtId="0" fontId="43" fillId="8" borderId="0" xfId="0" applyFont="1" applyFill="1" applyAlignment="1" applyProtection="1">
      <alignment horizontal="center"/>
      <protection hidden="1"/>
    </xf>
    <xf numFmtId="0" fontId="52" fillId="2" borderId="0" xfId="0" applyFont="1" applyFill="1" applyAlignment="1" applyProtection="1">
      <alignment horizontal="left"/>
      <protection hidden="1"/>
    </xf>
    <xf numFmtId="0" fontId="43" fillId="7" borderId="0" xfId="0" applyFont="1" applyFill="1" applyAlignment="1" applyProtection="1">
      <alignment horizontal="center"/>
      <protection hidden="1"/>
    </xf>
    <xf numFmtId="0" fontId="36" fillId="2" borderId="30" xfId="0" applyFont="1" applyFill="1" applyBorder="1" applyAlignment="1" applyProtection="1">
      <alignment horizontal="center"/>
      <protection hidden="1"/>
    </xf>
    <xf numFmtId="0" fontId="40" fillId="2" borderId="32" xfId="0" applyFont="1" applyFill="1" applyBorder="1" applyAlignment="1" applyProtection="1">
      <alignment horizontal="center"/>
      <protection hidden="1"/>
    </xf>
    <xf numFmtId="0" fontId="39" fillId="2" borderId="33" xfId="0" applyFont="1" applyFill="1" applyBorder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2" borderId="33" xfId="0" applyFont="1" applyFill="1" applyBorder="1" applyProtection="1">
      <protection hidden="1"/>
    </xf>
    <xf numFmtId="0" fontId="39" fillId="16" borderId="1" xfId="0" applyFont="1" applyFill="1" applyBorder="1" applyAlignment="1" applyProtection="1">
      <alignment horizontal="center"/>
      <protection hidden="1"/>
    </xf>
    <xf numFmtId="0" fontId="38" fillId="20" borderId="1" xfId="0" applyFont="1" applyFill="1" applyBorder="1" applyAlignment="1" applyProtection="1">
      <alignment horizontal="center"/>
      <protection hidden="1"/>
    </xf>
    <xf numFmtId="0" fontId="40" fillId="2" borderId="35" xfId="0" applyFont="1" applyFill="1" applyBorder="1" applyAlignment="1" applyProtection="1">
      <alignment horizontal="center"/>
      <protection hidden="1"/>
    </xf>
    <xf numFmtId="0" fontId="39" fillId="12" borderId="36" xfId="0" applyFont="1" applyFill="1" applyBorder="1" applyAlignment="1" applyProtection="1">
      <alignment horizontal="center"/>
      <protection hidden="1"/>
    </xf>
    <xf numFmtId="0" fontId="41" fillId="2" borderId="37" xfId="0" applyFont="1" applyFill="1" applyBorder="1" applyProtection="1">
      <protection hidden="1"/>
    </xf>
    <xf numFmtId="0" fontId="43" fillId="2" borderId="0" xfId="0" applyFont="1" applyFill="1" applyAlignment="1" applyProtection="1">
      <alignment horizontal="left" vertical="center"/>
      <protection hidden="1"/>
    </xf>
    <xf numFmtId="16" fontId="43" fillId="12" borderId="0" xfId="0" quotePrefix="1" applyNumberFormat="1" applyFont="1" applyFill="1" applyAlignment="1" applyProtection="1">
      <alignment horizontal="center" vertical="center"/>
      <protection hidden="1"/>
    </xf>
    <xf numFmtId="16" fontId="49" fillId="2" borderId="0" xfId="0" quotePrefix="1" applyNumberFormat="1" applyFont="1" applyFill="1" applyAlignment="1" applyProtection="1">
      <alignment horizontal="center" vertical="center"/>
      <protection hidden="1"/>
    </xf>
    <xf numFmtId="0" fontId="43" fillId="2" borderId="0" xfId="0" applyFont="1" applyFill="1" applyAlignment="1" applyProtection="1">
      <alignment horizontal="center" vertical="center"/>
      <protection hidden="1"/>
    </xf>
    <xf numFmtId="16" fontId="43" fillId="5" borderId="0" xfId="0" quotePrefix="1" applyNumberFormat="1" applyFont="1" applyFill="1" applyAlignment="1" applyProtection="1">
      <alignment horizontal="center" vertical="center"/>
      <protection hidden="1"/>
    </xf>
    <xf numFmtId="0" fontId="39" fillId="0" borderId="0" xfId="0" applyFont="1" applyProtection="1">
      <protection hidden="1"/>
    </xf>
    <xf numFmtId="17" fontId="33" fillId="2" borderId="0" xfId="0" applyNumberFormat="1" applyFont="1" applyFill="1" applyAlignment="1" applyProtection="1">
      <alignment horizontal="center"/>
      <protection hidden="1"/>
    </xf>
    <xf numFmtId="0" fontId="48" fillId="2" borderId="30" xfId="0" applyFont="1" applyFill="1" applyBorder="1" applyAlignment="1" applyProtection="1">
      <alignment horizontal="center"/>
      <protection hidden="1"/>
    </xf>
    <xf numFmtId="0" fontId="39" fillId="20" borderId="1" xfId="0" applyFont="1" applyFill="1" applyBorder="1" applyAlignment="1" applyProtection="1">
      <alignment horizontal="center"/>
      <protection hidden="1"/>
    </xf>
    <xf numFmtId="0" fontId="39" fillId="12" borderId="1" xfId="0" applyFont="1" applyFill="1" applyBorder="1" applyAlignment="1" applyProtection="1">
      <alignment horizontal="center"/>
      <protection hidden="1"/>
    </xf>
    <xf numFmtId="0" fontId="39" fillId="23" borderId="1" xfId="0" applyFont="1" applyFill="1" applyBorder="1" applyAlignment="1" applyProtection="1">
      <alignment horizontal="center"/>
      <protection hidden="1"/>
    </xf>
    <xf numFmtId="0" fontId="38" fillId="5" borderId="32" xfId="0" applyFont="1" applyFill="1" applyBorder="1" applyAlignment="1" applyProtection="1">
      <alignment horizontal="center"/>
      <protection hidden="1"/>
    </xf>
    <xf numFmtId="0" fontId="39" fillId="4" borderId="1" xfId="0" applyFont="1" applyFill="1" applyBorder="1" applyAlignment="1" applyProtection="1">
      <alignment horizontal="center"/>
      <protection hidden="1"/>
    </xf>
    <xf numFmtId="0" fontId="39" fillId="2" borderId="37" xfId="0" applyFont="1" applyFill="1" applyBorder="1" applyAlignment="1" applyProtection="1">
      <alignment horizontal="center"/>
      <protection hidden="1"/>
    </xf>
    <xf numFmtId="0" fontId="41" fillId="0" borderId="0" xfId="0" applyFont="1" applyAlignment="1" applyProtection="1">
      <alignment horizontal="center"/>
      <protection hidden="1"/>
    </xf>
    <xf numFmtId="16" fontId="43" fillId="4" borderId="0" xfId="0" quotePrefix="1" applyNumberFormat="1" applyFont="1" applyFill="1" applyAlignment="1" applyProtection="1">
      <alignment horizontal="center" vertical="center"/>
      <protection hidden="1"/>
    </xf>
    <xf numFmtId="0" fontId="52" fillId="2" borderId="0" xfId="0" applyFont="1" applyFill="1" applyProtection="1">
      <protection hidden="1"/>
    </xf>
    <xf numFmtId="16" fontId="43" fillId="20" borderId="0" xfId="0" quotePrefix="1" applyNumberFormat="1" applyFont="1" applyFill="1" applyAlignment="1" applyProtection="1">
      <alignment horizontal="center" vertical="center"/>
      <protection hidden="1"/>
    </xf>
    <xf numFmtId="0" fontId="43" fillId="24" borderId="0" xfId="0" quotePrefix="1" applyFont="1" applyFill="1" applyAlignment="1" applyProtection="1">
      <alignment horizontal="center" vertical="center"/>
      <protection hidden="1"/>
    </xf>
    <xf numFmtId="0" fontId="43" fillId="12" borderId="0" xfId="0" quotePrefix="1" applyFont="1" applyFill="1" applyAlignment="1" applyProtection="1">
      <alignment horizontal="center" vertical="center"/>
      <protection hidden="1"/>
    </xf>
    <xf numFmtId="16" fontId="43" fillId="23" borderId="0" xfId="0" quotePrefix="1" applyNumberFormat="1" applyFont="1" applyFill="1" applyAlignment="1" applyProtection="1">
      <alignment horizontal="center" vertical="center"/>
      <protection hidden="1"/>
    </xf>
    <xf numFmtId="16" fontId="43" fillId="22" borderId="0" xfId="0" quotePrefix="1" applyNumberFormat="1" applyFont="1" applyFill="1" applyAlignment="1" applyProtection="1">
      <alignment horizontal="left" vertical="center"/>
      <protection hidden="1"/>
    </xf>
    <xf numFmtId="0" fontId="42" fillId="4" borderId="0" xfId="0" applyFont="1" applyFill="1" applyAlignment="1" applyProtection="1">
      <alignment horizontal="center" vertical="center"/>
      <protection hidden="1"/>
    </xf>
    <xf numFmtId="0" fontId="42" fillId="20" borderId="0" xfId="0" applyFont="1" applyFill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vertical="center"/>
      <protection hidden="1"/>
    </xf>
    <xf numFmtId="0" fontId="56" fillId="2" borderId="0" xfId="0" applyFont="1" applyFill="1" applyAlignment="1" applyProtection="1">
      <alignment horizontal="left"/>
      <protection hidden="1"/>
    </xf>
    <xf numFmtId="0" fontId="35" fillId="2" borderId="41" xfId="0" applyFont="1" applyFill="1" applyBorder="1" applyAlignment="1" applyProtection="1">
      <alignment horizontal="center"/>
      <protection hidden="1"/>
    </xf>
    <xf numFmtId="0" fontId="39" fillId="2" borderId="42" xfId="0" applyFont="1" applyFill="1" applyBorder="1" applyProtection="1">
      <protection hidden="1"/>
    </xf>
    <xf numFmtId="0" fontId="42" fillId="7" borderId="0" xfId="0" quotePrefix="1" applyFont="1" applyFill="1" applyAlignment="1" applyProtection="1">
      <alignment horizontal="center" vertical="center"/>
      <protection hidden="1"/>
    </xf>
    <xf numFmtId="0" fontId="42" fillId="2" borderId="0" xfId="0" quotePrefix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39" fillId="2" borderId="0" xfId="0" applyFont="1" applyFill="1" applyAlignment="1" applyProtection="1">
      <alignment horizontal="left"/>
      <protection hidden="1"/>
    </xf>
    <xf numFmtId="0" fontId="57" fillId="2" borderId="0" xfId="0" applyFont="1" applyFill="1" applyProtection="1">
      <protection hidden="1"/>
    </xf>
    <xf numFmtId="0" fontId="58" fillId="2" borderId="0" xfId="0" applyFont="1" applyFill="1" applyAlignment="1" applyProtection="1">
      <alignment horizontal="center"/>
      <protection hidden="1"/>
    </xf>
    <xf numFmtId="0" fontId="58" fillId="2" borderId="0" xfId="0" applyFont="1" applyFill="1" applyAlignment="1" applyProtection="1">
      <alignment vertical="center"/>
      <protection hidden="1"/>
    </xf>
    <xf numFmtId="0" fontId="39" fillId="2" borderId="0" xfId="0" applyFont="1" applyFill="1" applyProtection="1">
      <protection hidden="1"/>
    </xf>
    <xf numFmtId="0" fontId="39" fillId="2" borderId="13" xfId="0" applyFont="1" applyFill="1" applyBorder="1" applyAlignment="1" applyProtection="1">
      <alignment horizontal="center"/>
      <protection hidden="1"/>
    </xf>
    <xf numFmtId="0" fontId="28" fillId="2" borderId="0" xfId="0" applyFont="1" applyFill="1" applyAlignment="1" applyProtection="1">
      <alignment horizontal="center"/>
      <protection hidden="1"/>
    </xf>
    <xf numFmtId="0" fontId="51" fillId="2" borderId="1" xfId="0" applyFont="1" applyFill="1" applyBorder="1" applyAlignment="1" applyProtection="1">
      <alignment horizontal="center"/>
      <protection hidden="1"/>
    </xf>
    <xf numFmtId="0" fontId="58" fillId="2" borderId="1" xfId="0" applyFont="1" applyFill="1" applyBorder="1" applyAlignment="1" applyProtection="1">
      <alignment horizontal="center"/>
      <protection hidden="1"/>
    </xf>
    <xf numFmtId="0" fontId="39" fillId="2" borderId="43" xfId="0" applyFont="1" applyFill="1" applyBorder="1" applyAlignment="1" applyProtection="1">
      <alignment horizontal="center"/>
      <protection hidden="1"/>
    </xf>
    <xf numFmtId="0" fontId="59" fillId="2" borderId="0" xfId="0" applyFont="1" applyFill="1" applyAlignment="1" applyProtection="1">
      <alignment horizontal="center"/>
      <protection hidden="1"/>
    </xf>
    <xf numFmtId="0" fontId="28" fillId="2" borderId="1" xfId="0" applyFont="1" applyFill="1" applyBorder="1" applyAlignment="1" applyProtection="1">
      <alignment horizontal="center"/>
      <protection hidden="1"/>
    </xf>
    <xf numFmtId="0" fontId="42" fillId="4" borderId="0" xfId="0" quotePrefix="1" applyFont="1" applyFill="1" applyAlignment="1" applyProtection="1">
      <alignment horizontal="center" vertical="center"/>
      <protection hidden="1"/>
    </xf>
    <xf numFmtId="49" fontId="60" fillId="2" borderId="0" xfId="0" applyNumberFormat="1" applyFont="1" applyFill="1" applyAlignment="1" applyProtection="1">
      <alignment horizontal="left"/>
      <protection hidden="1"/>
    </xf>
    <xf numFmtId="0" fontId="42" fillId="16" borderId="0" xfId="0" applyFont="1" applyFill="1" applyAlignment="1" applyProtection="1">
      <alignment horizontal="center" vertical="center"/>
      <protection hidden="1"/>
    </xf>
    <xf numFmtId="0" fontId="1" fillId="14" borderId="19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1" fillId="2" borderId="0" xfId="0" applyFont="1" applyFill="1" applyAlignment="1" applyProtection="1">
      <alignment horizontal="left" wrapText="1" indent="9"/>
      <protection hidden="1"/>
    </xf>
    <xf numFmtId="0" fontId="0" fillId="2" borderId="0" xfId="0" applyFill="1" applyAlignment="1" applyProtection="1">
      <alignment horizontal="left" wrapText="1" indent="9"/>
      <protection hidden="1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Protection="1">
      <protection hidden="1"/>
    </xf>
    <xf numFmtId="0" fontId="19" fillId="2" borderId="0" xfId="0" applyFont="1" applyFill="1" applyAlignment="1" applyProtection="1">
      <alignment horizontal="left" vertical="center" indent="3"/>
      <protection hidden="1"/>
    </xf>
    <xf numFmtId="49" fontId="23" fillId="2" borderId="0" xfId="0" applyNumberFormat="1" applyFont="1" applyFill="1" applyProtection="1">
      <protection hidden="1"/>
    </xf>
    <xf numFmtId="0" fontId="19" fillId="2" borderId="0" xfId="0" applyFont="1" applyFill="1" applyAlignment="1" applyProtection="1">
      <alignment horizontal="left" indent="7"/>
      <protection hidden="1"/>
    </xf>
    <xf numFmtId="0" fontId="10" fillId="10" borderId="1" xfId="1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12" fillId="10" borderId="1" xfId="0" applyFont="1" applyFill="1" applyBorder="1" applyAlignment="1" applyProtection="1">
      <alignment horizontal="center" vertical="center" wrapText="1"/>
      <protection locked="0"/>
    </xf>
    <xf numFmtId="0" fontId="12" fillId="10" borderId="1" xfId="0" applyFont="1" applyFill="1" applyBorder="1" applyAlignment="1" applyProtection="1">
      <alignment wrapText="1"/>
      <protection locked="0"/>
    </xf>
    <xf numFmtId="0" fontId="10" fillId="10" borderId="1" xfId="1" applyFont="1" applyFill="1" applyBorder="1" applyAlignment="1" applyProtection="1">
      <alignment horizontal="center" wrapText="1"/>
      <protection locked="0"/>
    </xf>
    <xf numFmtId="20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6" borderId="1" xfId="1" applyFont="1" applyFill="1" applyBorder="1" applyAlignment="1" applyProtection="1">
      <alignment vertical="center" wrapText="1"/>
      <protection hidden="1"/>
    </xf>
    <xf numFmtId="0" fontId="10" fillId="2" borderId="1" xfId="1" applyFont="1" applyFill="1" applyBorder="1" applyAlignment="1" applyProtection="1">
      <alignment horizontal="center" vertical="center" wrapText="1"/>
      <protection hidden="1"/>
    </xf>
    <xf numFmtId="0" fontId="10" fillId="3" borderId="1" xfId="1" applyFont="1" applyFill="1" applyBorder="1" applyAlignment="1" applyProtection="1">
      <alignment vertical="center" wrapText="1"/>
      <protection hidden="1"/>
    </xf>
    <xf numFmtId="0" fontId="11" fillId="6" borderId="1" xfId="0" applyFont="1" applyFill="1" applyBorder="1" applyAlignment="1" applyProtection="1">
      <alignment vertical="top" wrapText="1"/>
      <protection hidden="1"/>
    </xf>
    <xf numFmtId="0" fontId="11" fillId="2" borderId="1" xfId="0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 applyProtection="1">
      <alignment wrapText="1"/>
      <protection hidden="1"/>
    </xf>
    <xf numFmtId="0" fontId="10" fillId="7" borderId="1" xfId="1" applyFont="1" applyFill="1" applyBorder="1" applyAlignment="1" applyProtection="1">
      <alignment vertical="center" wrapText="1"/>
      <protection hidden="1"/>
    </xf>
    <xf numFmtId="0" fontId="10" fillId="6" borderId="1" xfId="1" applyFont="1" applyFill="1" applyBorder="1" applyAlignment="1" applyProtection="1">
      <alignment vertical="top" wrapText="1"/>
      <protection hidden="1"/>
    </xf>
    <xf numFmtId="0" fontId="10" fillId="2" borderId="1" xfId="1" applyFont="1" applyFill="1" applyBorder="1" applyAlignment="1" applyProtection="1">
      <alignment horizontal="center" vertical="top" wrapText="1"/>
      <protection hidden="1"/>
    </xf>
    <xf numFmtId="0" fontId="10" fillId="7" borderId="1" xfId="1" applyFont="1" applyFill="1" applyBorder="1" applyAlignment="1" applyProtection="1">
      <alignment horizontal="center" vertical="center" wrapText="1"/>
      <protection hidden="1"/>
    </xf>
    <xf numFmtId="20" fontId="10" fillId="2" borderId="1" xfId="1" applyNumberFormat="1" applyFont="1" applyFill="1" applyBorder="1" applyAlignment="1" applyProtection="1">
      <alignment horizontal="center" vertical="top" wrapText="1"/>
      <protection hidden="1"/>
    </xf>
    <xf numFmtId="0" fontId="10" fillId="6" borderId="7" xfId="1" applyFont="1" applyFill="1" applyBorder="1" applyAlignment="1" applyProtection="1">
      <alignment horizontal="center" vertical="center" wrapText="1"/>
      <protection hidden="1"/>
    </xf>
    <xf numFmtId="0" fontId="10" fillId="6" borderId="1" xfId="1" applyFont="1" applyFill="1" applyBorder="1" applyAlignment="1" applyProtection="1">
      <alignment horizontal="center" vertical="center" wrapText="1"/>
      <protection hidden="1"/>
    </xf>
    <xf numFmtId="0" fontId="10" fillId="2" borderId="0" xfId="1" applyFont="1" applyFill="1" applyAlignment="1" applyProtection="1">
      <alignment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left" indent="19"/>
      <protection hidden="1"/>
    </xf>
    <xf numFmtId="0" fontId="1" fillId="2" borderId="0" xfId="0" applyFont="1" applyFill="1" applyAlignment="1" applyProtection="1">
      <alignment horizontal="left" indent="19"/>
      <protection hidden="1"/>
    </xf>
    <xf numFmtId="0" fontId="26" fillId="2" borderId="0" xfId="0" applyFont="1" applyFill="1" applyAlignment="1" applyProtection="1">
      <alignment horizontal="left" indent="19"/>
      <protection hidden="1"/>
    </xf>
    <xf numFmtId="0" fontId="19" fillId="2" borderId="0" xfId="0" applyFont="1" applyFill="1" applyAlignment="1" applyProtection="1">
      <alignment horizontal="left" indent="19"/>
      <protection hidden="1"/>
    </xf>
    <xf numFmtId="0" fontId="12" fillId="2" borderId="0" xfId="0" applyFont="1" applyFill="1" applyAlignment="1" applyProtection="1">
      <alignment horizontal="left" indent="19"/>
      <protection hidden="1"/>
    </xf>
    <xf numFmtId="49" fontId="1" fillId="10" borderId="0" xfId="0" applyNumberFormat="1" applyFont="1" applyFill="1" applyProtection="1">
      <protection locked="0"/>
    </xf>
    <xf numFmtId="0" fontId="63" fillId="0" borderId="0" xfId="0" applyFont="1"/>
    <xf numFmtId="0" fontId="64" fillId="0" borderId="0" xfId="0" applyFont="1"/>
    <xf numFmtId="0" fontId="64" fillId="0" borderId="76" xfId="0" applyFont="1" applyBorder="1" applyAlignment="1">
      <alignment horizontal="center"/>
    </xf>
    <xf numFmtId="0" fontId="64" fillId="0" borderId="60" xfId="0" applyFont="1" applyBorder="1" applyAlignment="1">
      <alignment horizontal="center"/>
    </xf>
    <xf numFmtId="0" fontId="64" fillId="0" borderId="7" xfId="0" applyFont="1" applyBorder="1" applyAlignment="1">
      <alignment horizontal="left"/>
    </xf>
    <xf numFmtId="0" fontId="64" fillId="0" borderId="64" xfId="0" applyFont="1" applyBorder="1" applyAlignment="1">
      <alignment horizontal="center"/>
    </xf>
    <xf numFmtId="0" fontId="64" fillId="0" borderId="1" xfId="0" applyFont="1" applyBorder="1" applyAlignment="1">
      <alignment horizontal="left"/>
    </xf>
    <xf numFmtId="0" fontId="64" fillId="0" borderId="83" xfId="0" applyFont="1" applyBorder="1" applyAlignment="1">
      <alignment horizontal="center"/>
    </xf>
    <xf numFmtId="0" fontId="64" fillId="0" borderId="76" xfId="0" applyFont="1" applyBorder="1" applyAlignment="1">
      <alignment horizontal="left"/>
    </xf>
    <xf numFmtId="0" fontId="64" fillId="0" borderId="72" xfId="0" applyFont="1" applyBorder="1" applyAlignment="1">
      <alignment horizontal="center"/>
    </xf>
    <xf numFmtId="0" fontId="64" fillId="2" borderId="72" xfId="0" applyFont="1" applyFill="1" applyBorder="1" applyAlignment="1">
      <alignment horizontal="center"/>
    </xf>
    <xf numFmtId="0" fontId="64" fillId="0" borderId="72" xfId="0" applyFont="1" applyBorder="1"/>
    <xf numFmtId="0" fontId="64" fillId="12" borderId="88" xfId="0" applyNumberFormat="1" applyFont="1" applyFill="1" applyBorder="1" applyAlignment="1" applyProtection="1">
      <alignment horizontal="center"/>
      <protection locked="0"/>
    </xf>
    <xf numFmtId="0" fontId="64" fillId="12" borderId="89" xfId="0" applyNumberFormat="1" applyFont="1" applyFill="1" applyBorder="1" applyAlignment="1" applyProtection="1">
      <alignment horizontal="center"/>
      <protection locked="0"/>
    </xf>
    <xf numFmtId="0" fontId="64" fillId="12" borderId="81" xfId="0" applyNumberFormat="1" applyFont="1" applyFill="1" applyBorder="1" applyAlignment="1" applyProtection="1">
      <alignment horizontal="center"/>
      <protection locked="0"/>
    </xf>
    <xf numFmtId="0" fontId="64" fillId="9" borderId="72" xfId="0" applyFont="1" applyFill="1" applyBorder="1" applyAlignment="1" applyProtection="1">
      <alignment horizontal="center"/>
      <protection locked="0"/>
    </xf>
    <xf numFmtId="0" fontId="64" fillId="5" borderId="72" xfId="0" applyFont="1" applyFill="1" applyBorder="1" applyAlignment="1" applyProtection="1">
      <alignment horizontal="center"/>
      <protection locked="0"/>
    </xf>
    <xf numFmtId="0" fontId="64" fillId="0" borderId="72" xfId="0" applyFont="1" applyBorder="1" applyAlignment="1" applyProtection="1">
      <alignment horizontal="center"/>
      <protection hidden="1"/>
    </xf>
    <xf numFmtId="0" fontId="64" fillId="30" borderId="72" xfId="0" applyFont="1" applyFill="1" applyBorder="1" applyAlignment="1" applyProtection="1">
      <alignment horizontal="center"/>
      <protection hidden="1"/>
    </xf>
    <xf numFmtId="0" fontId="64" fillId="14" borderId="7" xfId="0" applyFont="1" applyFill="1" applyBorder="1" applyAlignment="1">
      <alignment horizontal="center"/>
    </xf>
    <xf numFmtId="0" fontId="64" fillId="14" borderId="1" xfId="0" applyFont="1" applyFill="1" applyBorder="1" applyAlignment="1">
      <alignment horizontal="center"/>
    </xf>
    <xf numFmtId="0" fontId="64" fillId="14" borderId="76" xfId="0" applyFont="1" applyFill="1" applyBorder="1" applyAlignment="1">
      <alignment horizontal="center"/>
    </xf>
    <xf numFmtId="0" fontId="64" fillId="14" borderId="82" xfId="0" applyFont="1" applyFill="1" applyBorder="1" applyAlignment="1">
      <alignment horizontal="center"/>
    </xf>
    <xf numFmtId="0" fontId="64" fillId="0" borderId="80" xfId="0" applyFont="1" applyBorder="1" applyAlignment="1" applyProtection="1">
      <alignment horizontal="center"/>
      <protection hidden="1"/>
    </xf>
    <xf numFmtId="0" fontId="64" fillId="0" borderId="77" xfId="0" applyFont="1" applyBorder="1" applyAlignment="1" applyProtection="1">
      <alignment horizontal="center"/>
      <protection hidden="1"/>
    </xf>
    <xf numFmtId="0" fontId="64" fillId="0" borderId="87" xfId="0" applyFont="1" applyBorder="1" applyAlignment="1" applyProtection="1">
      <alignment horizontal="center"/>
      <protection hidden="1"/>
    </xf>
    <xf numFmtId="0" fontId="64" fillId="0" borderId="0" xfId="0" applyFont="1" applyAlignment="1" applyProtection="1">
      <alignment horizontal="left"/>
      <protection hidden="1"/>
    </xf>
    <xf numFmtId="0" fontId="64" fillId="0" borderId="0" xfId="0" applyFont="1" applyProtection="1">
      <protection hidden="1"/>
    </xf>
    <xf numFmtId="0" fontId="64" fillId="2" borderId="0" xfId="0" applyFont="1" applyFill="1"/>
    <xf numFmtId="0" fontId="64" fillId="2" borderId="0" xfId="0" applyFont="1" applyFill="1" applyAlignment="1">
      <alignment horizontal="center"/>
    </xf>
    <xf numFmtId="164" fontId="64" fillId="2" borderId="0" xfId="0" applyNumberFormat="1" applyFont="1" applyFill="1" applyAlignment="1">
      <alignment horizontal="left"/>
    </xf>
    <xf numFmtId="49" fontId="64" fillId="2" borderId="0" xfId="0" applyNumberFormat="1" applyFont="1" applyFill="1" applyAlignment="1" applyProtection="1">
      <alignment horizontal="left"/>
      <protection hidden="1"/>
    </xf>
    <xf numFmtId="0" fontId="64" fillId="2" borderId="0" xfId="0" applyFont="1" applyFill="1" applyAlignment="1" applyProtection="1">
      <alignment horizontal="left"/>
      <protection hidden="1"/>
    </xf>
    <xf numFmtId="0" fontId="64" fillId="2" borderId="0" xfId="0" applyFont="1" applyFill="1" applyProtection="1">
      <protection hidden="1"/>
    </xf>
    <xf numFmtId="0" fontId="65" fillId="2" borderId="0" xfId="0" applyFont="1" applyFill="1"/>
    <xf numFmtId="0" fontId="63" fillId="2" borderId="0" xfId="0" applyFont="1" applyFill="1"/>
    <xf numFmtId="0" fontId="0" fillId="2" borderId="0" xfId="0" applyFill="1" applyAlignment="1" applyProtection="1">
      <alignment horizontal="left" vertical="center"/>
      <protection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64" fillId="12" borderId="7" xfId="0" applyFont="1" applyFill="1" applyBorder="1" applyProtection="1">
      <protection hidden="1"/>
    </xf>
    <xf numFmtId="0" fontId="64" fillId="9" borderId="1" xfId="0" applyFont="1" applyFill="1" applyBorder="1" applyAlignment="1" applyProtection="1">
      <alignment horizontal="center"/>
      <protection hidden="1"/>
    </xf>
    <xf numFmtId="0" fontId="64" fillId="5" borderId="1" xfId="0" applyFont="1" applyFill="1" applyBorder="1" applyAlignment="1" applyProtection="1">
      <alignment horizontal="center"/>
      <protection hidden="1"/>
    </xf>
    <xf numFmtId="0" fontId="64" fillId="0" borderId="0" xfId="0" applyFont="1" applyAlignment="1" applyProtection="1">
      <alignment horizontal="center"/>
      <protection hidden="1"/>
    </xf>
    <xf numFmtId="0" fontId="64" fillId="17" borderId="1" xfId="0" applyFont="1" applyFill="1" applyBorder="1" applyAlignment="1" applyProtection="1">
      <alignment horizont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0" fontId="64" fillId="0" borderId="0" xfId="0" quotePrefix="1" applyFont="1" applyAlignment="1" applyProtection="1">
      <alignment horizontal="left" vertical="center"/>
      <protection hidden="1"/>
    </xf>
    <xf numFmtId="0" fontId="64" fillId="30" borderId="0" xfId="0" applyFont="1" applyFill="1" applyProtection="1">
      <protection hidden="1"/>
    </xf>
    <xf numFmtId="0" fontId="64" fillId="14" borderId="0" xfId="0" applyFont="1" applyFill="1" applyProtection="1">
      <protection hidden="1"/>
    </xf>
    <xf numFmtId="0" fontId="19" fillId="11" borderId="0" xfId="0" applyFont="1" applyFill="1" applyBorder="1" applyAlignment="1">
      <alignment horizontal="left" vertical="top" wrapText="1"/>
    </xf>
    <xf numFmtId="0" fontId="19" fillId="11" borderId="0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 wrapText="1"/>
    </xf>
    <xf numFmtId="20" fontId="1" fillId="0" borderId="0" xfId="0" applyNumberFormat="1" applyFont="1" applyAlignment="1">
      <alignment horizontal="left" vertical="center"/>
    </xf>
    <xf numFmtId="0" fontId="1" fillId="0" borderId="0" xfId="0" quotePrefix="1" applyFont="1"/>
    <xf numFmtId="0" fontId="19" fillId="11" borderId="0" xfId="0" applyFont="1" applyFill="1" applyAlignment="1">
      <alignment horizontal="left" vertical="center" wrapText="1"/>
    </xf>
    <xf numFmtId="1" fontId="6" fillId="14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6" borderId="1" xfId="1" applyNumberFormat="1" applyFont="1" applyFill="1" applyBorder="1" applyAlignment="1" applyProtection="1">
      <alignment horizontal="center" vertical="center" wrapText="1"/>
      <protection hidden="1"/>
    </xf>
    <xf numFmtId="1" fontId="7" fillId="6" borderId="1" xfId="1" applyNumberFormat="1" applyFont="1" applyFill="1" applyBorder="1" applyAlignment="1" applyProtection="1">
      <alignment horizontal="center" vertical="center" wrapText="1"/>
      <protection hidden="1"/>
    </xf>
    <xf numFmtId="1" fontId="7" fillId="14" borderId="1" xfId="0" applyNumberFormat="1" applyFont="1" applyFill="1" applyBorder="1" applyAlignment="1" applyProtection="1">
      <alignment wrapText="1"/>
      <protection hidden="1"/>
    </xf>
    <xf numFmtId="1" fontId="6" fillId="14" borderId="1" xfId="1" applyNumberFormat="1" applyFont="1" applyFill="1" applyBorder="1" applyAlignment="1" applyProtection="1">
      <alignment wrapText="1"/>
      <protection hidden="1"/>
    </xf>
    <xf numFmtId="1" fontId="6" fillId="14" borderId="1" xfId="1" applyNumberFormat="1" applyFont="1" applyFill="1" applyBorder="1" applyAlignment="1" applyProtection="1">
      <alignment horizontal="center" wrapText="1"/>
      <protection hidden="1"/>
    </xf>
    <xf numFmtId="49" fontId="22" fillId="2" borderId="0" xfId="0" applyNumberFormat="1" applyFont="1" applyFill="1" applyAlignment="1" applyProtection="1">
      <alignment vertical="center"/>
      <protection hidden="1"/>
    </xf>
    <xf numFmtId="0" fontId="19" fillId="11" borderId="0" xfId="0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49" fontId="21" fillId="2" borderId="0" xfId="0" applyNumberFormat="1" applyFont="1" applyFill="1" applyProtection="1">
      <protection hidden="1"/>
    </xf>
    <xf numFmtId="49" fontId="22" fillId="2" borderId="0" xfId="0" applyNumberFormat="1" applyFont="1" applyFill="1" applyAlignment="1" applyProtection="1">
      <protection hidden="1"/>
    </xf>
    <xf numFmtId="0" fontId="19" fillId="0" borderId="1" xfId="0" applyFont="1" applyBorder="1" applyAlignment="1" applyProtection="1">
      <alignment horizontal="left" vertical="center" wrapText="1"/>
      <protection hidden="1"/>
    </xf>
    <xf numFmtId="0" fontId="19" fillId="11" borderId="0" xfId="0" applyFont="1" applyFill="1" applyBorder="1" applyAlignment="1">
      <alignment horizontal="left" vertical="center"/>
    </xf>
    <xf numFmtId="0" fontId="19" fillId="11" borderId="0" xfId="0" applyFont="1" applyFill="1" applyAlignment="1">
      <alignment horizontal="left" vertical="center"/>
    </xf>
    <xf numFmtId="0" fontId="23" fillId="11" borderId="0" xfId="0" applyFont="1" applyFill="1" applyAlignment="1">
      <alignment horizontal="left"/>
    </xf>
    <xf numFmtId="0" fontId="16" fillId="14" borderId="1" xfId="0" applyFont="1" applyFill="1" applyBorder="1" applyAlignment="1" applyProtection="1">
      <alignment horizontal="center"/>
      <protection hidden="1"/>
    </xf>
    <xf numFmtId="0" fontId="16" fillId="14" borderId="1" xfId="0" applyFont="1" applyFill="1" applyBorder="1" applyAlignment="1" applyProtection="1">
      <alignment horizontal="center" vertical="center"/>
      <protection hidden="1"/>
    </xf>
    <xf numFmtId="0" fontId="19" fillId="0" borderId="1" xfId="0" applyFont="1" applyBorder="1"/>
    <xf numFmtId="0" fontId="66" fillId="2" borderId="1" xfId="0" applyFont="1" applyFill="1" applyBorder="1" applyAlignment="1" applyProtection="1">
      <alignment horizontal="left" vertical="center" wrapText="1"/>
      <protection hidden="1"/>
    </xf>
    <xf numFmtId="0" fontId="66" fillId="2" borderId="1" xfId="1" applyFont="1" applyFill="1" applyBorder="1" applyAlignment="1" applyProtection="1">
      <alignment horizontal="left" vertical="center" wrapText="1"/>
      <protection hidden="1"/>
    </xf>
    <xf numFmtId="0" fontId="67" fillId="2" borderId="1" xfId="0" applyFont="1" applyFill="1" applyBorder="1" applyAlignment="1" applyProtection="1">
      <alignment horizontal="left" vertical="center" wrapText="1"/>
      <protection hidden="1"/>
    </xf>
    <xf numFmtId="0" fontId="68" fillId="2" borderId="1" xfId="0" applyFont="1" applyFill="1" applyBorder="1" applyAlignment="1" applyProtection="1">
      <alignment horizontal="left" vertical="center" wrapText="1"/>
      <protection hidden="1"/>
    </xf>
    <xf numFmtId="0" fontId="13" fillId="9" borderId="1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61" fillId="11" borderId="0" xfId="0" applyFont="1" applyFill="1" applyAlignment="1">
      <alignment horizontal="left" vertical="center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21" fontId="1" fillId="0" borderId="1" xfId="0" quotePrefix="1" applyNumberFormat="1" applyFont="1" applyBorder="1" applyAlignment="1" applyProtection="1">
      <alignment horizontal="center" vertical="center"/>
      <protection locked="0"/>
    </xf>
    <xf numFmtId="0" fontId="64" fillId="17" borderId="72" xfId="0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18" fillId="0" borderId="0" xfId="0" applyNumberFormat="1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1" fillId="10" borderId="1" xfId="0" quotePrefix="1" applyFont="1" applyFill="1" applyBorder="1" applyAlignment="1" applyProtection="1">
      <alignment horizontal="left" vertical="center" wrapText="1"/>
      <protection locked="0"/>
    </xf>
    <xf numFmtId="0" fontId="1" fillId="10" borderId="8" xfId="0" applyFont="1" applyFill="1" applyBorder="1" applyAlignment="1" applyProtection="1">
      <alignment horizontal="left" vertical="top" wrapText="1"/>
      <protection locked="0"/>
    </xf>
    <xf numFmtId="0" fontId="1" fillId="10" borderId="14" xfId="0" applyFont="1" applyFill="1" applyBorder="1" applyAlignment="1" applyProtection="1">
      <alignment horizontal="left" vertical="top" wrapText="1"/>
      <protection locked="0"/>
    </xf>
    <xf numFmtId="0" fontId="1" fillId="10" borderId="15" xfId="0" applyFont="1" applyFill="1" applyBorder="1" applyAlignment="1" applyProtection="1">
      <alignment horizontal="left" vertical="top" wrapText="1"/>
      <protection locked="0"/>
    </xf>
    <xf numFmtId="0" fontId="1" fillId="10" borderId="9" xfId="0" applyFont="1" applyFill="1" applyBorder="1" applyAlignment="1" applyProtection="1">
      <alignment horizontal="left" vertical="top" wrapText="1"/>
      <protection locked="0"/>
    </xf>
    <xf numFmtId="0" fontId="1" fillId="10" borderId="0" xfId="0" applyFont="1" applyFill="1" applyBorder="1" applyAlignment="1" applyProtection="1">
      <alignment horizontal="left" vertical="top" wrapText="1"/>
      <protection locked="0"/>
    </xf>
    <xf numFmtId="0" fontId="1" fillId="10" borderId="16" xfId="0" applyFont="1" applyFill="1" applyBorder="1" applyAlignment="1" applyProtection="1">
      <alignment horizontal="left" vertical="top" wrapText="1"/>
      <protection locked="0"/>
    </xf>
    <xf numFmtId="0" fontId="1" fillId="10" borderId="10" xfId="0" applyFont="1" applyFill="1" applyBorder="1" applyAlignment="1" applyProtection="1">
      <alignment horizontal="left" vertical="top" wrapText="1"/>
      <protection locked="0"/>
    </xf>
    <xf numFmtId="0" fontId="1" fillId="10" borderId="5" xfId="0" applyFont="1" applyFill="1" applyBorder="1" applyAlignment="1" applyProtection="1">
      <alignment horizontal="left" vertical="top" wrapText="1"/>
      <protection locked="0"/>
    </xf>
    <xf numFmtId="0" fontId="1" fillId="10" borderId="17" xfId="0" applyFont="1" applyFill="1" applyBorder="1" applyAlignment="1" applyProtection="1">
      <alignment horizontal="left" vertical="top" wrapText="1"/>
      <protection locked="0"/>
    </xf>
    <xf numFmtId="0" fontId="1" fillId="10" borderId="1" xfId="0" quotePrefix="1" applyFont="1" applyFill="1" applyBorder="1" applyAlignment="1" applyProtection="1">
      <alignment horizontal="left" vertical="top" wrapText="1"/>
      <protection locked="0"/>
    </xf>
    <xf numFmtId="0" fontId="1" fillId="10" borderId="1" xfId="0" applyFont="1" applyFill="1" applyBorder="1" applyAlignment="1" applyProtection="1">
      <alignment horizontal="left" vertical="top" wrapText="1"/>
      <protection locked="0"/>
    </xf>
    <xf numFmtId="20" fontId="1" fillId="10" borderId="4" xfId="0" quotePrefix="1" applyNumberFormat="1" applyFont="1" applyFill="1" applyBorder="1" applyAlignment="1" applyProtection="1">
      <alignment horizontal="center" vertical="center" wrapText="1"/>
      <protection locked="0"/>
    </xf>
    <xf numFmtId="20" fontId="1" fillId="10" borderId="6" xfId="0" quotePrefix="1" applyNumberFormat="1" applyFont="1" applyFill="1" applyBorder="1" applyAlignment="1" applyProtection="1">
      <alignment horizontal="center" vertical="center" wrapText="1"/>
      <protection locked="0"/>
    </xf>
    <xf numFmtId="20" fontId="1" fillId="10" borderId="7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10" borderId="4" xfId="0" quotePrefix="1" applyFont="1" applyFill="1" applyBorder="1" applyAlignment="1" applyProtection="1">
      <alignment horizontal="center" vertical="center" wrapText="1"/>
      <protection locked="0"/>
    </xf>
    <xf numFmtId="0" fontId="1" fillId="10" borderId="6" xfId="0" quotePrefix="1" applyFont="1" applyFill="1" applyBorder="1" applyAlignment="1" applyProtection="1">
      <alignment horizontal="center" vertical="center" wrapText="1"/>
      <protection locked="0"/>
    </xf>
    <xf numFmtId="0" fontId="1" fillId="10" borderId="7" xfId="0" quotePrefix="1" applyFont="1" applyFill="1" applyBorder="1" applyAlignment="1" applyProtection="1">
      <alignment horizontal="center" vertical="center" wrapText="1"/>
      <protection locked="0"/>
    </xf>
    <xf numFmtId="20" fontId="1" fillId="0" borderId="4" xfId="0" quotePrefix="1" applyNumberFormat="1" applyFont="1" applyBorder="1" applyAlignment="1" applyProtection="1">
      <alignment horizontal="center" vertical="center"/>
      <protection locked="0"/>
    </xf>
    <xf numFmtId="20" fontId="1" fillId="0" borderId="6" xfId="0" quotePrefix="1" applyNumberFormat="1" applyFont="1" applyBorder="1" applyAlignment="1" applyProtection="1">
      <alignment horizontal="center" vertical="center"/>
      <protection locked="0"/>
    </xf>
    <xf numFmtId="20" fontId="1" fillId="0" borderId="7" xfId="0" quotePrefix="1" applyNumberFormat="1" applyFont="1" applyBorder="1" applyAlignment="1" applyProtection="1">
      <alignment horizontal="center" vertical="center"/>
      <protection locked="0"/>
    </xf>
    <xf numFmtId="0" fontId="1" fillId="0" borderId="7" xfId="0" quotePrefix="1" applyFont="1" applyBorder="1" applyAlignment="1" applyProtection="1">
      <alignment horizontal="center" vertical="center"/>
      <protection locked="0"/>
    </xf>
    <xf numFmtId="0" fontId="1" fillId="0" borderId="4" xfId="0" quotePrefix="1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/>
    </xf>
    <xf numFmtId="0" fontId="1" fillId="0" borderId="6" xfId="0" quotePrefix="1" applyFont="1" applyBorder="1" applyAlignment="1" applyProtection="1">
      <alignment horizontal="center" vertical="center"/>
      <protection locked="0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horizontal="left" vertical="center"/>
      <protection hidden="1"/>
    </xf>
    <xf numFmtId="0" fontId="18" fillId="31" borderId="1" xfId="0" applyFont="1" applyFill="1" applyBorder="1" applyAlignment="1">
      <alignment horizontal="center" vertical="center" textRotation="90" wrapText="1"/>
    </xf>
    <xf numFmtId="0" fontId="1" fillId="10" borderId="8" xfId="0" quotePrefix="1" applyFont="1" applyFill="1" applyBorder="1" applyAlignment="1" applyProtection="1">
      <alignment horizontal="left" vertical="top" wrapText="1"/>
      <protection locked="0"/>
    </xf>
    <xf numFmtId="0" fontId="18" fillId="5" borderId="1" xfId="0" applyFont="1" applyFill="1" applyBorder="1" applyAlignment="1">
      <alignment horizontal="center" vertical="center" textRotation="90"/>
    </xf>
    <xf numFmtId="20" fontId="1" fillId="0" borderId="1" xfId="0" quotePrefix="1" applyNumberFormat="1" applyFont="1" applyBorder="1" applyAlignment="1">
      <alignment horizontal="center" vertical="center"/>
    </xf>
    <xf numFmtId="20" fontId="1" fillId="10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20" fontId="1" fillId="0" borderId="0" xfId="0" applyNumberFormat="1" applyFont="1" applyAlignment="1">
      <alignment horizontal="left" vertical="center" wrapText="1"/>
    </xf>
    <xf numFmtId="0" fontId="1" fillId="10" borderId="8" xfId="0" applyFont="1" applyFill="1" applyBorder="1" applyAlignment="1" applyProtection="1">
      <alignment horizontal="left" vertical="center" wrapText="1"/>
      <protection locked="0"/>
    </xf>
    <xf numFmtId="0" fontId="1" fillId="10" borderId="14" xfId="0" applyFont="1" applyFill="1" applyBorder="1" applyAlignment="1" applyProtection="1">
      <alignment horizontal="left" vertical="center" wrapText="1"/>
      <protection locked="0"/>
    </xf>
    <xf numFmtId="0" fontId="1" fillId="10" borderId="15" xfId="0" applyFont="1" applyFill="1" applyBorder="1" applyAlignment="1" applyProtection="1">
      <alignment horizontal="left" vertical="center" wrapText="1"/>
      <protection locked="0"/>
    </xf>
    <xf numFmtId="0" fontId="1" fillId="10" borderId="9" xfId="0" applyFont="1" applyFill="1" applyBorder="1" applyAlignment="1" applyProtection="1">
      <alignment horizontal="left" vertical="center" wrapText="1"/>
      <protection locked="0"/>
    </xf>
    <xf numFmtId="0" fontId="1" fillId="10" borderId="0" xfId="0" applyFont="1" applyFill="1" applyBorder="1" applyAlignment="1" applyProtection="1">
      <alignment horizontal="left" vertical="center" wrapText="1"/>
      <protection locked="0"/>
    </xf>
    <xf numFmtId="0" fontId="1" fillId="10" borderId="16" xfId="0" applyFont="1" applyFill="1" applyBorder="1" applyAlignment="1" applyProtection="1">
      <alignment horizontal="left" vertical="center" wrapText="1"/>
      <protection locked="0"/>
    </xf>
    <xf numFmtId="0" fontId="1" fillId="10" borderId="10" xfId="0" applyFont="1" applyFill="1" applyBorder="1" applyAlignment="1" applyProtection="1">
      <alignment horizontal="left" vertical="center" wrapText="1"/>
      <protection locked="0"/>
    </xf>
    <xf numFmtId="0" fontId="1" fillId="10" borderId="5" xfId="0" applyFont="1" applyFill="1" applyBorder="1" applyAlignment="1" applyProtection="1">
      <alignment horizontal="left" vertical="center" wrapText="1"/>
      <protection locked="0"/>
    </xf>
    <xf numFmtId="0" fontId="1" fillId="10" borderId="17" xfId="0" applyFont="1" applyFill="1" applyBorder="1" applyAlignment="1" applyProtection="1">
      <alignment horizontal="left" vertical="center" wrapText="1"/>
      <protection locked="0"/>
    </xf>
    <xf numFmtId="0" fontId="1" fillId="10" borderId="1" xfId="0" applyFont="1" applyFill="1" applyBorder="1" applyAlignment="1" applyProtection="1">
      <alignment horizontal="left"/>
      <protection locked="0"/>
    </xf>
    <xf numFmtId="0" fontId="1" fillId="10" borderId="1" xfId="0" quotePrefix="1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7" fillId="2" borderId="0" xfId="1" applyFont="1" applyFill="1" applyBorder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left" vertical="center" wrapText="1" indent="25"/>
    </xf>
    <xf numFmtId="0" fontId="11" fillId="6" borderId="12" xfId="0" applyFont="1" applyFill="1" applyBorder="1" applyAlignment="1">
      <alignment horizontal="left" vertical="center" wrapText="1" indent="25"/>
    </xf>
    <xf numFmtId="0" fontId="11" fillId="6" borderId="13" xfId="0" applyFont="1" applyFill="1" applyBorder="1" applyAlignment="1">
      <alignment horizontal="left" vertical="center" wrapText="1" indent="25"/>
    </xf>
    <xf numFmtId="0" fontId="11" fillId="6" borderId="1" xfId="0" applyFont="1" applyFill="1" applyBorder="1" applyAlignment="1">
      <alignment horizontal="left" vertical="center" wrapText="1" indent="25"/>
    </xf>
    <xf numFmtId="0" fontId="6" fillId="8" borderId="12" xfId="1" applyFont="1" applyFill="1" applyBorder="1" applyAlignment="1">
      <alignment horizontal="center" vertical="center" wrapText="1"/>
    </xf>
    <xf numFmtId="0" fontId="6" fillId="8" borderId="13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left" vertical="center" wrapText="1" indent="26"/>
    </xf>
    <xf numFmtId="0" fontId="11" fillId="6" borderId="12" xfId="0" applyFont="1" applyFill="1" applyBorder="1" applyAlignment="1">
      <alignment horizontal="left" vertical="center" wrapText="1" indent="26"/>
    </xf>
    <xf numFmtId="0" fontId="11" fillId="6" borderId="13" xfId="0" applyFont="1" applyFill="1" applyBorder="1" applyAlignment="1">
      <alignment horizontal="left" vertical="center" wrapText="1" indent="26"/>
    </xf>
    <xf numFmtId="0" fontId="10" fillId="2" borderId="4" xfId="1" applyFont="1" applyFill="1" applyBorder="1" applyAlignment="1" applyProtection="1">
      <alignment horizontal="left" vertical="top" wrapText="1"/>
      <protection hidden="1"/>
    </xf>
    <xf numFmtId="0" fontId="10" fillId="2" borderId="7" xfId="1" applyFont="1" applyFill="1" applyBorder="1" applyAlignment="1" applyProtection="1">
      <alignment horizontal="left" vertical="top" wrapText="1"/>
      <protection hidden="1"/>
    </xf>
    <xf numFmtId="0" fontId="10" fillId="2" borderId="1" xfId="1" applyFont="1" applyFill="1" applyBorder="1" applyAlignment="1" applyProtection="1">
      <alignment horizontal="left" vertical="top" wrapText="1"/>
      <protection hidden="1"/>
    </xf>
    <xf numFmtId="0" fontId="10" fillId="2" borderId="6" xfId="1" applyFont="1" applyFill="1" applyBorder="1" applyAlignment="1" applyProtection="1">
      <alignment horizontal="left" vertical="top" wrapText="1"/>
      <protection hidden="1"/>
    </xf>
    <xf numFmtId="1" fontId="6" fillId="14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9" borderId="1" xfId="1" applyFont="1" applyFill="1" applyBorder="1" applyAlignment="1">
      <alignment horizontal="center" vertical="center" wrapText="1"/>
    </xf>
    <xf numFmtId="0" fontId="7" fillId="9" borderId="4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12" fillId="9" borderId="1" xfId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left" vertical="center" wrapText="1" indent="25"/>
    </xf>
    <xf numFmtId="0" fontId="10" fillId="6" borderId="11" xfId="1" applyFont="1" applyFill="1" applyBorder="1" applyAlignment="1">
      <alignment horizontal="center" vertical="center" wrapText="1"/>
    </xf>
    <xf numFmtId="0" fontId="10" fillId="6" borderId="1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left" vertical="top" wrapText="1"/>
      <protection hidden="1"/>
    </xf>
    <xf numFmtId="0" fontId="11" fillId="2" borderId="6" xfId="0" applyFont="1" applyFill="1" applyBorder="1" applyAlignment="1" applyProtection="1">
      <alignment horizontal="left" vertical="top" wrapText="1"/>
      <protection hidden="1"/>
    </xf>
    <xf numFmtId="0" fontId="11" fillId="2" borderId="7" xfId="0" applyFont="1" applyFill="1" applyBorder="1" applyAlignment="1" applyProtection="1">
      <alignment horizontal="left" vertical="top" wrapText="1"/>
      <protection hidden="1"/>
    </xf>
    <xf numFmtId="0" fontId="24" fillId="2" borderId="5" xfId="2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 vertical="center" wrapText="1"/>
    </xf>
    <xf numFmtId="0" fontId="25" fillId="2" borderId="11" xfId="3" applyFont="1" applyFill="1" applyBorder="1" applyAlignment="1">
      <alignment horizontal="center" wrapText="1"/>
    </xf>
    <xf numFmtId="0" fontId="25" fillId="2" borderId="12" xfId="3" applyFont="1" applyFill="1" applyBorder="1" applyAlignment="1">
      <alignment horizontal="center" wrapText="1"/>
    </xf>
    <xf numFmtId="0" fontId="25" fillId="2" borderId="13" xfId="3" applyFont="1" applyFill="1" applyBorder="1" applyAlignment="1">
      <alignment horizontal="center" wrapText="1"/>
    </xf>
    <xf numFmtId="0" fontId="25" fillId="5" borderId="4" xfId="3" applyFont="1" applyFill="1" applyBorder="1" applyAlignment="1">
      <alignment horizontal="center" vertical="center" wrapText="1"/>
    </xf>
    <xf numFmtId="0" fontId="25" fillId="5" borderId="6" xfId="3" applyFont="1" applyFill="1" applyBorder="1" applyAlignment="1">
      <alignment horizontal="center" vertical="center" wrapText="1"/>
    </xf>
    <xf numFmtId="0" fontId="25" fillId="5" borderId="7" xfId="3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3" fillId="31" borderId="1" xfId="1" applyFont="1" applyFill="1" applyBorder="1" applyAlignment="1">
      <alignment horizontal="center" vertical="center" wrapText="1"/>
    </xf>
    <xf numFmtId="0" fontId="65" fillId="0" borderId="5" xfId="0" applyFont="1" applyBorder="1" applyAlignment="1" applyProtection="1">
      <alignment horizontal="left" vertical="center"/>
      <protection hidden="1"/>
    </xf>
    <xf numFmtId="0" fontId="64" fillId="0" borderId="0" xfId="0" applyFont="1" applyAlignment="1" applyProtection="1">
      <alignment horizontal="left" vertical="center" wrapText="1"/>
      <protection hidden="1"/>
    </xf>
    <xf numFmtId="0" fontId="64" fillId="0" borderId="0" xfId="0" quotePrefix="1" applyFont="1" applyAlignment="1" applyProtection="1">
      <alignment horizontal="left" vertical="center" wrapText="1"/>
      <protection hidden="1"/>
    </xf>
    <xf numFmtId="0" fontId="64" fillId="0" borderId="71" xfId="0" applyFont="1" applyBorder="1" applyAlignment="1">
      <alignment horizontal="center"/>
    </xf>
    <xf numFmtId="0" fontId="64" fillId="0" borderId="55" xfId="0" applyFont="1" applyBorder="1" applyAlignment="1">
      <alignment horizontal="center"/>
    </xf>
    <xf numFmtId="0" fontId="64" fillId="0" borderId="47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 wrapText="1"/>
    </xf>
    <xf numFmtId="0" fontId="64" fillId="0" borderId="80" xfId="0" applyFont="1" applyBorder="1" applyAlignment="1">
      <alignment horizontal="center" vertical="center" wrapText="1"/>
    </xf>
    <xf numFmtId="0" fontId="64" fillId="0" borderId="73" xfId="0" applyFont="1" applyBorder="1" applyAlignment="1">
      <alignment horizontal="center" vertical="center" wrapText="1"/>
    </xf>
    <xf numFmtId="0" fontId="64" fillId="0" borderId="84" xfId="0" applyFont="1" applyBorder="1" applyAlignment="1">
      <alignment horizontal="center"/>
    </xf>
    <xf numFmtId="0" fontId="64" fillId="0" borderId="85" xfId="0" applyFont="1" applyBorder="1" applyAlignment="1">
      <alignment horizontal="center"/>
    </xf>
    <xf numFmtId="0" fontId="64" fillId="0" borderId="49" xfId="0" applyFont="1" applyBorder="1" applyAlignment="1">
      <alignment horizontal="center" vertical="center" wrapText="1"/>
    </xf>
    <xf numFmtId="0" fontId="64" fillId="0" borderId="87" xfId="0" applyFont="1" applyBorder="1" applyAlignment="1">
      <alignment horizontal="center" vertical="center" wrapText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62" fillId="2" borderId="0" xfId="0" applyFont="1" applyFill="1" applyAlignment="1">
      <alignment horizontal="center" vertical="center"/>
    </xf>
    <xf numFmtId="0" fontId="17" fillId="2" borderId="0" xfId="0" applyFont="1" applyFill="1" applyBorder="1" applyAlignment="1" applyProtection="1">
      <alignment horizontal="center" vertical="center" wrapText="1"/>
      <protection hidden="1"/>
    </xf>
    <xf numFmtId="49" fontId="19" fillId="2" borderId="0" xfId="0" applyNumberFormat="1" applyFont="1" applyFill="1" applyAlignment="1" applyProtection="1">
      <alignment horizontal="left" vertical="center" indent="7"/>
      <protection hidden="1"/>
    </xf>
    <xf numFmtId="0" fontId="19" fillId="2" borderId="0" xfId="0" applyFont="1" applyFill="1" applyAlignment="1" applyProtection="1">
      <alignment horizontal="left" vertical="center" indent="7"/>
      <protection hidden="1"/>
    </xf>
    <xf numFmtId="49" fontId="23" fillId="2" borderId="0" xfId="0" applyNumberFormat="1" applyFont="1" applyFill="1" applyAlignment="1" applyProtection="1">
      <alignment horizontal="left" vertical="center" indent="7"/>
      <protection hidden="1"/>
    </xf>
    <xf numFmtId="0" fontId="19" fillId="0" borderId="11" xfId="0" applyFont="1" applyBorder="1" applyAlignment="1" applyProtection="1">
      <alignment horizontal="center"/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6" fillId="14" borderId="11" xfId="0" applyFont="1" applyFill="1" applyBorder="1" applyAlignment="1" applyProtection="1">
      <alignment horizontal="center"/>
      <protection hidden="1"/>
    </xf>
    <xf numFmtId="0" fontId="26" fillId="14" borderId="13" xfId="0" applyFont="1" applyFill="1" applyBorder="1" applyAlignment="1" applyProtection="1">
      <alignment horizontal="center"/>
      <protection hidden="1"/>
    </xf>
    <xf numFmtId="0" fontId="20" fillId="10" borderId="11" xfId="0" applyFont="1" applyFill="1" applyBorder="1" applyAlignment="1" applyProtection="1">
      <alignment horizontal="center" vertical="center"/>
      <protection locked="0"/>
    </xf>
    <xf numFmtId="0" fontId="20" fillId="10" borderId="13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left" vertical="center"/>
      <protection hidden="1"/>
    </xf>
    <xf numFmtId="0" fontId="19" fillId="2" borderId="13" xfId="0" applyFont="1" applyFill="1" applyBorder="1" applyAlignment="1" applyProtection="1">
      <alignment horizontal="left" vertical="center"/>
      <protection hidden="1"/>
    </xf>
    <xf numFmtId="0" fontId="20" fillId="2" borderId="11" xfId="0" applyFont="1" applyFill="1" applyBorder="1" applyAlignment="1" applyProtection="1">
      <alignment horizontal="center" vertical="center" wrapText="1"/>
      <protection hidden="1"/>
    </xf>
    <xf numFmtId="0" fontId="20" fillId="2" borderId="13" xfId="0" applyFont="1" applyFill="1" applyBorder="1" applyAlignment="1" applyProtection="1">
      <alignment horizontal="center" vertical="center" wrapText="1"/>
      <protection hidden="1"/>
    </xf>
    <xf numFmtId="0" fontId="20" fillId="2" borderId="11" xfId="0" applyFont="1" applyFill="1" applyBorder="1" applyAlignment="1" applyProtection="1">
      <alignment horizontal="center"/>
      <protection hidden="1"/>
    </xf>
    <xf numFmtId="0" fontId="20" fillId="2" borderId="13" xfId="0" applyFont="1" applyFill="1" applyBorder="1" applyAlignment="1" applyProtection="1">
      <alignment horizontal="center"/>
      <protection hidden="1"/>
    </xf>
    <xf numFmtId="0" fontId="20" fillId="2" borderId="11" xfId="0" applyFont="1" applyFill="1" applyBorder="1" applyAlignment="1" applyProtection="1">
      <alignment horizontal="left" vertical="center" wrapText="1" indent="2"/>
      <protection hidden="1"/>
    </xf>
    <xf numFmtId="0" fontId="20" fillId="2" borderId="13" xfId="0" applyFont="1" applyFill="1" applyBorder="1" applyAlignment="1" applyProtection="1">
      <alignment horizontal="left" vertical="center" wrapText="1" indent="2"/>
      <protection hidden="1"/>
    </xf>
    <xf numFmtId="0" fontId="19" fillId="11" borderId="0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 applyProtection="1">
      <alignment horizontal="left" vertical="center" wrapText="1"/>
      <protection hidden="1"/>
    </xf>
    <xf numFmtId="0" fontId="19" fillId="2" borderId="13" xfId="0" applyFont="1" applyFill="1" applyBorder="1" applyAlignment="1" applyProtection="1">
      <alignment horizontal="left" vertical="center" wrapText="1"/>
      <protection hidden="1"/>
    </xf>
    <xf numFmtId="0" fontId="20" fillId="2" borderId="11" xfId="0" applyFont="1" applyFill="1" applyBorder="1" applyAlignment="1" applyProtection="1">
      <alignment horizontal="left" vertical="center" wrapText="1"/>
      <protection hidden="1"/>
    </xf>
    <xf numFmtId="0" fontId="20" fillId="2" borderId="13" xfId="0" applyFont="1" applyFill="1" applyBorder="1" applyAlignment="1" applyProtection="1">
      <alignment horizontal="left" vertical="center" wrapText="1"/>
      <protection hidden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49" fontId="19" fillId="2" borderId="0" xfId="0" applyNumberFormat="1" applyFont="1" applyFill="1" applyAlignment="1" applyProtection="1">
      <alignment horizontal="left" vertical="center" indent="3"/>
      <protection hidden="1"/>
    </xf>
    <xf numFmtId="0" fontId="19" fillId="2" borderId="0" xfId="0" applyFont="1" applyFill="1" applyAlignment="1" applyProtection="1">
      <alignment horizontal="left" vertical="center" indent="3"/>
      <protection hidden="1"/>
    </xf>
    <xf numFmtId="49" fontId="23" fillId="2" borderId="0" xfId="0" applyNumberFormat="1" applyFont="1" applyFill="1" applyAlignment="1" applyProtection="1">
      <alignment horizontal="left" vertical="center" indent="3"/>
      <protection hidden="1"/>
    </xf>
    <xf numFmtId="0" fontId="19" fillId="2" borderId="11" xfId="0" applyFont="1" applyFill="1" applyBorder="1" applyAlignment="1" applyProtection="1">
      <alignment horizontal="left" wrapText="1"/>
      <protection hidden="1"/>
    </xf>
    <xf numFmtId="0" fontId="19" fillId="2" borderId="13" xfId="0" applyFont="1" applyFill="1" applyBorder="1" applyAlignment="1" applyProtection="1">
      <alignment horizontal="left" wrapText="1"/>
      <protection hidden="1"/>
    </xf>
    <xf numFmtId="49" fontId="22" fillId="2" borderId="0" xfId="0" applyNumberFormat="1" applyFont="1" applyFill="1" applyAlignment="1" applyProtection="1">
      <alignment horizontal="left" vertical="center" wrapText="1" indent="9"/>
      <protection hidden="1"/>
    </xf>
    <xf numFmtId="0" fontId="1" fillId="2" borderId="0" xfId="0" applyFont="1" applyFill="1" applyAlignment="1" applyProtection="1">
      <alignment horizontal="left" vertical="center" wrapText="1" indent="9"/>
      <protection hidden="1"/>
    </xf>
    <xf numFmtId="0" fontId="19" fillId="2" borderId="20" xfId="0" applyFont="1" applyFill="1" applyBorder="1" applyAlignment="1" applyProtection="1">
      <alignment horizontal="left" vertical="center" wrapText="1"/>
      <protection hidden="1"/>
    </xf>
    <xf numFmtId="0" fontId="19" fillId="2" borderId="22" xfId="0" applyFont="1" applyFill="1" applyBorder="1" applyAlignment="1" applyProtection="1">
      <alignment horizontal="left" vertical="center" wrapText="1"/>
      <protection hidden="1"/>
    </xf>
    <xf numFmtId="0" fontId="19" fillId="2" borderId="21" xfId="0" applyFont="1" applyFill="1" applyBorder="1" applyAlignment="1" applyProtection="1">
      <alignment horizontal="left" vertical="center" wrapText="1"/>
      <protection hidden="1"/>
    </xf>
    <xf numFmtId="0" fontId="13" fillId="2" borderId="20" xfId="0" applyFont="1" applyFill="1" applyBorder="1" applyAlignment="1" applyProtection="1">
      <alignment horizontal="left" vertical="center" wrapText="1"/>
      <protection hidden="1"/>
    </xf>
    <xf numFmtId="0" fontId="13" fillId="2" borderId="22" xfId="0" applyFont="1" applyFill="1" applyBorder="1" applyAlignment="1" applyProtection="1">
      <alignment horizontal="left" vertical="center" wrapText="1"/>
      <protection hidden="1"/>
    </xf>
    <xf numFmtId="0" fontId="13" fillId="2" borderId="21" xfId="0" applyFont="1" applyFill="1" applyBorder="1" applyAlignment="1" applyProtection="1">
      <alignment horizontal="left" vertical="center" wrapText="1"/>
      <protection hidden="1"/>
    </xf>
    <xf numFmtId="0" fontId="13" fillId="2" borderId="20" xfId="0" applyFont="1" applyFill="1" applyBorder="1" applyAlignment="1" applyProtection="1">
      <alignment horizontal="center" vertical="center" wrapText="1"/>
      <protection hidden="1"/>
    </xf>
    <xf numFmtId="0" fontId="13" fillId="2" borderId="22" xfId="0" applyFont="1" applyFill="1" applyBorder="1" applyAlignment="1" applyProtection="1">
      <alignment horizontal="center" vertical="center" wrapText="1"/>
      <protection hidden="1"/>
    </xf>
    <xf numFmtId="0" fontId="13" fillId="2" borderId="21" xfId="0" applyFont="1" applyFill="1" applyBorder="1" applyAlignment="1" applyProtection="1">
      <alignment horizontal="center" vertical="center" wrapText="1"/>
      <protection hidden="1"/>
    </xf>
    <xf numFmtId="0" fontId="13" fillId="9" borderId="20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20" fontId="13" fillId="2" borderId="20" xfId="0" applyNumberFormat="1" applyFont="1" applyFill="1" applyBorder="1" applyAlignment="1" applyProtection="1">
      <alignment horizontal="left" vertical="center" wrapText="1"/>
      <protection hidden="1"/>
    </xf>
    <xf numFmtId="20" fontId="13" fillId="2" borderId="22" xfId="0" applyNumberFormat="1" applyFont="1" applyFill="1" applyBorder="1" applyAlignment="1" applyProtection="1">
      <alignment horizontal="left" vertical="center" wrapText="1"/>
      <protection hidden="1"/>
    </xf>
    <xf numFmtId="20" fontId="13" fillId="2" borderId="21" xfId="0" applyNumberFormat="1" applyFont="1" applyFill="1" applyBorder="1" applyAlignment="1" applyProtection="1">
      <alignment horizontal="left" vertical="center" wrapText="1"/>
      <protection hidden="1"/>
    </xf>
    <xf numFmtId="0" fontId="13" fillId="2" borderId="19" xfId="0" applyFont="1" applyFill="1" applyBorder="1" applyAlignment="1">
      <alignment horizontal="center" vertical="center" textRotation="255" wrapText="1"/>
    </xf>
    <xf numFmtId="0" fontId="13" fillId="9" borderId="19" xfId="0" applyFont="1" applyFill="1" applyBorder="1" applyAlignment="1">
      <alignment horizontal="center" vertical="center" wrapText="1"/>
    </xf>
    <xf numFmtId="17" fontId="33" fillId="0" borderId="24" xfId="0" applyNumberFormat="1" applyFont="1" applyBorder="1" applyAlignment="1" applyProtection="1">
      <alignment horizontal="center" vertical="center"/>
      <protection hidden="1"/>
    </xf>
    <xf numFmtId="17" fontId="33" fillId="0" borderId="25" xfId="0" applyNumberFormat="1" applyFont="1" applyBorder="1" applyAlignment="1" applyProtection="1">
      <alignment horizontal="center" vertical="center"/>
      <protection hidden="1"/>
    </xf>
    <xf numFmtId="17" fontId="33" fillId="0" borderId="26" xfId="0" applyNumberFormat="1" applyFont="1" applyBorder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horizontal="left"/>
      <protection hidden="1"/>
    </xf>
    <xf numFmtId="17" fontId="28" fillId="2" borderId="0" xfId="0" applyNumberFormat="1" applyFont="1" applyFill="1" applyAlignment="1" applyProtection="1">
      <alignment horizontal="center"/>
      <protection hidden="1"/>
    </xf>
    <xf numFmtId="15" fontId="28" fillId="2" borderId="0" xfId="0" applyNumberFormat="1" applyFont="1" applyFill="1" applyAlignment="1" applyProtection="1">
      <alignment horizontal="left"/>
      <protection hidden="1"/>
    </xf>
    <xf numFmtId="17" fontId="33" fillId="0" borderId="25" xfId="0" quotePrefix="1" applyNumberFormat="1" applyFont="1" applyBorder="1" applyAlignment="1" applyProtection="1">
      <alignment horizontal="center" vertical="center"/>
      <protection hidden="1"/>
    </xf>
    <xf numFmtId="17" fontId="33" fillId="0" borderId="26" xfId="0" quotePrefix="1" applyNumberFormat="1" applyFont="1" applyBorder="1" applyAlignment="1" applyProtection="1">
      <alignment horizontal="center" vertical="center"/>
      <protection hidden="1"/>
    </xf>
    <xf numFmtId="0" fontId="33" fillId="0" borderId="24" xfId="0" applyFont="1" applyBorder="1" applyAlignment="1" applyProtection="1">
      <alignment horizontal="center" vertical="center"/>
      <protection hidden="1"/>
    </xf>
    <xf numFmtId="0" fontId="33" fillId="0" borderId="25" xfId="0" applyFont="1" applyBorder="1" applyAlignment="1" applyProtection="1">
      <alignment horizontal="center" vertical="center"/>
      <protection hidden="1"/>
    </xf>
    <xf numFmtId="0" fontId="33" fillId="0" borderId="26" xfId="0" applyFont="1" applyBorder="1" applyAlignment="1" applyProtection="1">
      <alignment horizontal="center" vertical="center"/>
      <protection hidden="1"/>
    </xf>
    <xf numFmtId="0" fontId="43" fillId="2" borderId="0" xfId="0" applyFont="1" applyFill="1" applyAlignment="1" applyProtection="1">
      <alignment horizontal="left" vertical="center"/>
      <protection hidden="1"/>
    </xf>
    <xf numFmtId="17" fontId="33" fillId="0" borderId="38" xfId="0" quotePrefix="1" applyNumberFormat="1" applyFont="1" applyBorder="1" applyAlignment="1" applyProtection="1">
      <alignment horizontal="center" vertical="center"/>
      <protection hidden="1"/>
    </xf>
    <xf numFmtId="17" fontId="33" fillId="0" borderId="39" xfId="0" applyNumberFormat="1" applyFont="1" applyBorder="1" applyAlignment="1" applyProtection="1">
      <alignment horizontal="center" vertical="center"/>
      <protection hidden="1"/>
    </xf>
    <xf numFmtId="17" fontId="33" fillId="0" borderId="40" xfId="0" applyNumberFormat="1" applyFont="1" applyBorder="1" applyAlignment="1" applyProtection="1">
      <alignment horizontal="center" vertical="center"/>
      <protection hidden="1"/>
    </xf>
    <xf numFmtId="17" fontId="33" fillId="0" borderId="24" xfId="0" quotePrefix="1" applyNumberFormat="1" applyFont="1" applyBorder="1" applyAlignment="1" applyProtection="1">
      <alignment horizontal="center" vertical="center"/>
      <protection hidden="1"/>
    </xf>
    <xf numFmtId="0" fontId="44" fillId="2" borderId="0" xfId="0" applyFont="1" applyFill="1" applyAlignment="1" applyProtection="1">
      <alignment horizontal="left"/>
      <protection hidden="1"/>
    </xf>
    <xf numFmtId="17" fontId="33" fillId="0" borderId="38" xfId="0" applyNumberFormat="1" applyFont="1" applyBorder="1" applyAlignment="1" applyProtection="1">
      <alignment horizontal="center" vertical="center"/>
      <protection hidden="1"/>
    </xf>
    <xf numFmtId="0" fontId="43" fillId="2" borderId="0" xfId="0" applyFont="1" applyFill="1" applyAlignment="1" applyProtection="1">
      <alignment horizontal="left"/>
      <protection hidden="1"/>
    </xf>
    <xf numFmtId="0" fontId="49" fillId="2" borderId="0" xfId="0" applyFont="1" applyFill="1" applyAlignment="1" applyProtection="1">
      <alignment horizontal="left"/>
      <protection hidden="1"/>
    </xf>
    <xf numFmtId="0" fontId="49" fillId="2" borderId="0" xfId="0" applyFont="1" applyFill="1" applyAlignment="1" applyProtection="1">
      <alignment horizontal="center" wrapText="1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29" fillId="2" borderId="0" xfId="0" applyFont="1" applyFill="1" applyAlignment="1" applyProtection="1">
      <alignment horizontal="center" vertical="center"/>
      <protection hidden="1"/>
    </xf>
    <xf numFmtId="0" fontId="30" fillId="2" borderId="0" xfId="0" applyFont="1" applyFill="1" applyAlignment="1" applyProtection="1">
      <alignment horizontal="center" vertical="center"/>
      <protection hidden="1"/>
    </xf>
    <xf numFmtId="0" fontId="27" fillId="2" borderId="0" xfId="4" applyFill="1" applyAlignment="1" applyProtection="1">
      <alignment horizontal="center" vertical="center"/>
      <protection hidden="1"/>
    </xf>
    <xf numFmtId="0" fontId="19" fillId="10" borderId="4" xfId="0" applyFont="1" applyFill="1" applyBorder="1" applyAlignment="1" applyProtection="1">
      <alignment horizontal="center" vertical="top" wrapText="1"/>
      <protection locked="0"/>
    </xf>
    <xf numFmtId="0" fontId="19" fillId="10" borderId="6" xfId="0" applyFont="1" applyFill="1" applyBorder="1" applyAlignment="1" applyProtection="1">
      <alignment horizontal="center" vertical="top" wrapText="1"/>
      <protection locked="0"/>
    </xf>
    <xf numFmtId="0" fontId="19" fillId="10" borderId="7" xfId="0" applyFont="1" applyFill="1" applyBorder="1" applyAlignment="1" applyProtection="1">
      <alignment horizontal="center" vertical="top" wrapText="1"/>
      <protection locked="0"/>
    </xf>
    <xf numFmtId="0" fontId="19" fillId="10" borderId="4" xfId="0" applyFont="1" applyFill="1" applyBorder="1" applyAlignment="1" applyProtection="1">
      <alignment horizontal="left" vertical="top" wrapText="1"/>
      <protection locked="0"/>
    </xf>
    <xf numFmtId="0" fontId="19" fillId="10" borderId="6" xfId="0" applyFont="1" applyFill="1" applyBorder="1" applyAlignment="1" applyProtection="1">
      <alignment horizontal="left" vertical="top" wrapText="1"/>
      <protection locked="0"/>
    </xf>
    <xf numFmtId="0" fontId="19" fillId="10" borderId="7" xfId="0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Alignment="1" applyProtection="1">
      <alignment horizontal="left" vertical="center" indent="14"/>
      <protection hidden="1"/>
    </xf>
    <xf numFmtId="0" fontId="1" fillId="2" borderId="0" xfId="0" applyFont="1" applyFill="1" applyAlignment="1" applyProtection="1">
      <alignment horizontal="left" vertical="center" indent="14"/>
      <protection hidden="1"/>
    </xf>
    <xf numFmtId="49" fontId="22" fillId="2" borderId="0" xfId="0" applyNumberFormat="1" applyFont="1" applyFill="1" applyAlignment="1" applyProtection="1">
      <alignment horizontal="left" vertical="center" indent="14"/>
      <protection hidden="1"/>
    </xf>
    <xf numFmtId="164" fontId="1" fillId="2" borderId="0" xfId="0" applyNumberFormat="1" applyFont="1" applyFill="1" applyAlignment="1">
      <alignment horizontal="left" vertical="center"/>
    </xf>
    <xf numFmtId="0" fontId="61" fillId="2" borderId="0" xfId="0" applyFont="1" applyFill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hidden="1"/>
    </xf>
    <xf numFmtId="20" fontId="19" fillId="0" borderId="4" xfId="0" applyNumberFormat="1" applyFont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center" wrapText="1"/>
      <protection hidden="1"/>
    </xf>
    <xf numFmtId="0" fontId="19" fillId="0" borderId="7" xfId="0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16" fillId="29" borderId="1" xfId="5" applyFont="1" applyFill="1" applyBorder="1" applyAlignment="1">
      <alignment horizontal="center" vertical="center" wrapText="1"/>
    </xf>
    <xf numFmtId="49" fontId="23" fillId="2" borderId="0" xfId="0" applyNumberFormat="1" applyFont="1" applyFill="1" applyAlignment="1" applyProtection="1">
      <alignment horizontal="left" vertical="center" indent="11"/>
      <protection hidden="1"/>
    </xf>
    <xf numFmtId="0" fontId="19" fillId="2" borderId="0" xfId="0" applyFont="1" applyFill="1" applyAlignment="1" applyProtection="1">
      <alignment horizontal="left" vertical="center" indent="11"/>
      <protection hidden="1"/>
    </xf>
    <xf numFmtId="49" fontId="19" fillId="2" borderId="0" xfId="0" applyNumberFormat="1" applyFont="1" applyFill="1" applyAlignment="1" applyProtection="1">
      <alignment horizontal="left" vertical="center" indent="11"/>
      <protection hidden="1"/>
    </xf>
    <xf numFmtId="0" fontId="19" fillId="4" borderId="1" xfId="0" applyFont="1" applyFill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 vertical="center" wrapText="1"/>
      <protection hidden="1"/>
    </xf>
    <xf numFmtId="0" fontId="1" fillId="10" borderId="20" xfId="0" applyFont="1" applyFill="1" applyBorder="1" applyAlignment="1" applyProtection="1">
      <alignment horizontal="center" vertical="center" wrapText="1"/>
      <protection hidden="1"/>
    </xf>
    <xf numFmtId="0" fontId="1" fillId="10" borderId="21" xfId="0" applyFont="1" applyFill="1" applyBorder="1" applyAlignment="1" applyProtection="1">
      <alignment horizontal="center" vertical="center" wrapText="1"/>
      <protection hidden="1"/>
    </xf>
    <xf numFmtId="0" fontId="1" fillId="13" borderId="19" xfId="0" applyFont="1" applyFill="1" applyBorder="1" applyAlignment="1" applyProtection="1">
      <alignment horizontal="center" vertical="center" wrapText="1"/>
      <protection hidden="1"/>
    </xf>
    <xf numFmtId="0" fontId="69" fillId="2" borderId="0" xfId="0" applyFont="1" applyFill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70" fillId="2" borderId="0" xfId="0" applyFont="1" applyFill="1" applyAlignment="1" applyProtection="1">
      <alignment horizontal="center"/>
      <protection hidden="1"/>
    </xf>
    <xf numFmtId="164" fontId="70" fillId="2" borderId="0" xfId="0" applyNumberFormat="1" applyFont="1" applyFill="1" applyAlignment="1" applyProtection="1">
      <alignment horizontal="left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71" fillId="2" borderId="0" xfId="0" applyFont="1" applyFill="1" applyAlignment="1" applyProtection="1">
      <alignment vertical="center"/>
      <protection hidden="1"/>
    </xf>
    <xf numFmtId="164" fontId="70" fillId="2" borderId="0" xfId="0" applyNumberFormat="1" applyFont="1" applyFill="1" applyAlignment="1" applyProtection="1">
      <alignment horizontal="center" vertical="center"/>
      <protection hidden="1"/>
    </xf>
    <xf numFmtId="49" fontId="19" fillId="2" borderId="0" xfId="0" applyNumberFormat="1" applyFont="1" applyFill="1" applyAlignment="1" applyProtection="1">
      <alignment horizontal="left" vertical="center"/>
      <protection hidden="1"/>
    </xf>
    <xf numFmtId="0" fontId="19" fillId="2" borderId="0" xfId="0" applyFont="1" applyFill="1" applyAlignment="1" applyProtection="1">
      <alignment horizontal="left" vertical="center"/>
      <protection hidden="1"/>
    </xf>
    <xf numFmtId="49" fontId="70" fillId="2" borderId="0" xfId="0" applyNumberFormat="1" applyFont="1" applyFill="1" applyProtection="1">
      <protection hidden="1"/>
    </xf>
    <xf numFmtId="0" fontId="70" fillId="2" borderId="0" xfId="0" applyFont="1" applyFill="1" applyProtection="1">
      <protection hidden="1"/>
    </xf>
    <xf numFmtId="0" fontId="71" fillId="2" borderId="0" xfId="0" applyFont="1" applyFill="1" applyProtection="1">
      <protection hidden="1"/>
    </xf>
    <xf numFmtId="164" fontId="70" fillId="2" borderId="0" xfId="0" applyNumberFormat="1" applyFont="1" applyFill="1" applyAlignment="1" applyProtection="1">
      <alignment horizontal="center"/>
      <protection hidden="1"/>
    </xf>
    <xf numFmtId="49" fontId="70" fillId="2" borderId="0" xfId="0" applyNumberFormat="1" applyFont="1" applyFill="1" applyAlignment="1" applyProtection="1">
      <alignment horizontal="left" vertical="center"/>
      <protection hidden="1"/>
    </xf>
    <xf numFmtId="0" fontId="71" fillId="2" borderId="0" xfId="0" applyFont="1" applyFill="1" applyAlignment="1" applyProtection="1">
      <alignment horizontal="center"/>
      <protection hidden="1"/>
    </xf>
    <xf numFmtId="0" fontId="71" fillId="25" borderId="0" xfId="0" applyFont="1" applyFill="1" applyAlignment="1" applyProtection="1">
      <alignment horizontal="center"/>
      <protection hidden="1"/>
    </xf>
    <xf numFmtId="0" fontId="71" fillId="25" borderId="44" xfId="0" applyFont="1" applyFill="1" applyBorder="1" applyAlignment="1" applyProtection="1">
      <alignment horizontal="center" vertical="center" textRotation="45"/>
      <protection hidden="1"/>
    </xf>
    <xf numFmtId="0" fontId="71" fillId="25" borderId="45" xfId="0" applyFont="1" applyFill="1" applyBorder="1" applyAlignment="1" applyProtection="1">
      <alignment horizontal="center" vertical="center"/>
      <protection hidden="1"/>
    </xf>
    <xf numFmtId="0" fontId="71" fillId="25" borderId="3" xfId="0" applyFont="1" applyFill="1" applyBorder="1" applyAlignment="1" applyProtection="1">
      <alignment horizontal="center" vertical="center"/>
      <protection hidden="1"/>
    </xf>
    <xf numFmtId="0" fontId="71" fillId="25" borderId="46" xfId="0" applyFont="1" applyFill="1" applyBorder="1" applyAlignment="1" applyProtection="1">
      <alignment horizontal="center" vertical="center"/>
      <protection hidden="1"/>
    </xf>
    <xf numFmtId="0" fontId="71" fillId="2" borderId="47" xfId="0" applyFont="1" applyFill="1" applyBorder="1" applyAlignment="1" applyProtection="1">
      <alignment horizontal="center" vertical="center"/>
      <protection hidden="1"/>
    </xf>
    <xf numFmtId="0" fontId="71" fillId="2" borderId="48" xfId="0" applyFont="1" applyFill="1" applyBorder="1" applyAlignment="1" applyProtection="1">
      <alignment horizontal="center" vertical="center"/>
      <protection hidden="1"/>
    </xf>
    <xf numFmtId="0" fontId="71" fillId="2" borderId="49" xfId="0" applyFont="1" applyFill="1" applyBorder="1" applyAlignment="1" applyProtection="1">
      <alignment horizontal="center" vertical="center"/>
      <protection hidden="1"/>
    </xf>
    <xf numFmtId="0" fontId="19" fillId="17" borderId="0" xfId="0" applyFont="1" applyFill="1" applyAlignment="1" applyProtection="1">
      <alignment horizontal="left" vertical="center"/>
      <protection hidden="1"/>
    </xf>
    <xf numFmtId="0" fontId="19" fillId="17" borderId="0" xfId="0" applyFont="1" applyFill="1" applyProtection="1">
      <protection hidden="1"/>
    </xf>
    <xf numFmtId="0" fontId="71" fillId="25" borderId="50" xfId="0" applyFont="1" applyFill="1" applyBorder="1" applyAlignment="1" applyProtection="1">
      <alignment horizontal="center" vertical="center" textRotation="45"/>
      <protection hidden="1"/>
    </xf>
    <xf numFmtId="0" fontId="71" fillId="25" borderId="51" xfId="0" applyFont="1" applyFill="1" applyBorder="1" applyAlignment="1" applyProtection="1">
      <alignment horizontal="center" vertical="center"/>
      <protection hidden="1"/>
    </xf>
    <xf numFmtId="0" fontId="71" fillId="25" borderId="52" xfId="0" applyFont="1" applyFill="1" applyBorder="1" applyAlignment="1" applyProtection="1">
      <alignment horizontal="center" vertical="center"/>
      <protection hidden="1"/>
    </xf>
    <xf numFmtId="0" fontId="71" fillId="25" borderId="53" xfId="0" applyFont="1" applyFill="1" applyBorder="1" applyAlignment="1" applyProtection="1">
      <alignment horizontal="center" vertical="center"/>
      <protection hidden="1"/>
    </xf>
    <xf numFmtId="0" fontId="71" fillId="25" borderId="54" xfId="0" applyFont="1" applyFill="1" applyBorder="1" applyAlignment="1" applyProtection="1">
      <alignment horizontal="center" vertical="center"/>
      <protection hidden="1"/>
    </xf>
    <xf numFmtId="0" fontId="71" fillId="25" borderId="55" xfId="0" applyFont="1" applyFill="1" applyBorder="1" applyAlignment="1" applyProtection="1">
      <alignment horizontal="center" vertical="center"/>
      <protection hidden="1"/>
    </xf>
    <xf numFmtId="0" fontId="71" fillId="25" borderId="56" xfId="0" applyFont="1" applyFill="1" applyBorder="1" applyAlignment="1" applyProtection="1">
      <alignment horizontal="center" vertical="center"/>
      <protection hidden="1"/>
    </xf>
    <xf numFmtId="0" fontId="70" fillId="17" borderId="0" xfId="0" applyFont="1" applyFill="1" applyBorder="1" applyAlignment="1" applyProtection="1">
      <alignment horizontal="left" vertical="center" wrapText="1"/>
      <protection hidden="1"/>
    </xf>
    <xf numFmtId="0" fontId="71" fillId="25" borderId="57" xfId="0" applyFont="1" applyFill="1" applyBorder="1" applyAlignment="1" applyProtection="1">
      <alignment horizontal="center" vertical="center" textRotation="45"/>
      <protection hidden="1"/>
    </xf>
    <xf numFmtId="0" fontId="71" fillId="25" borderId="58" xfId="0" applyFont="1" applyFill="1" applyBorder="1" applyAlignment="1" applyProtection="1">
      <alignment horizontal="center" vertical="center"/>
      <protection hidden="1"/>
    </xf>
    <xf numFmtId="0" fontId="71" fillId="25" borderId="17" xfId="0" applyFont="1" applyFill="1" applyBorder="1" applyAlignment="1" applyProtection="1">
      <alignment horizontal="center" vertical="center"/>
      <protection hidden="1"/>
    </xf>
    <xf numFmtId="0" fontId="71" fillId="25" borderId="7" xfId="0" applyFont="1" applyFill="1" applyBorder="1" applyAlignment="1" applyProtection="1">
      <alignment horizontal="center" vertical="center"/>
      <protection hidden="1"/>
    </xf>
    <xf numFmtId="0" fontId="71" fillId="25" borderId="59" xfId="0" applyFont="1" applyFill="1" applyBorder="1" applyAlignment="1" applyProtection="1">
      <alignment horizontal="center" vertical="center"/>
      <protection hidden="1"/>
    </xf>
    <xf numFmtId="0" fontId="71" fillId="25" borderId="10" xfId="0" applyFont="1" applyFill="1" applyBorder="1" applyAlignment="1" applyProtection="1">
      <alignment horizontal="center" vertical="center"/>
      <protection hidden="1"/>
    </xf>
    <xf numFmtId="0" fontId="71" fillId="25" borderId="60" xfId="0" applyFont="1" applyFill="1" applyBorder="1" applyAlignment="1" applyProtection="1">
      <alignment horizontal="center" vertical="center"/>
      <protection hidden="1"/>
    </xf>
    <xf numFmtId="17" fontId="71" fillId="25" borderId="61" xfId="0" applyNumberFormat="1" applyFont="1" applyFill="1" applyBorder="1" applyAlignment="1" applyProtection="1">
      <alignment horizontal="center" vertical="center" textRotation="45"/>
      <protection hidden="1"/>
    </xf>
    <xf numFmtId="0" fontId="71" fillId="25" borderId="62" xfId="0" applyFont="1" applyFill="1" applyBorder="1" applyAlignment="1" applyProtection="1">
      <alignment horizontal="center" vertical="center"/>
      <protection hidden="1"/>
    </xf>
    <xf numFmtId="0" fontId="71" fillId="26" borderId="13" xfId="0" applyFont="1" applyFill="1" applyBorder="1" applyAlignment="1" applyProtection="1">
      <alignment horizontal="center" vertical="center"/>
      <protection locked="0" hidden="1"/>
    </xf>
    <xf numFmtId="0" fontId="71" fillId="26" borderId="1" xfId="0" applyFont="1" applyFill="1" applyBorder="1" applyAlignment="1" applyProtection="1">
      <alignment horizontal="center" vertical="center"/>
      <protection locked="0" hidden="1"/>
    </xf>
    <xf numFmtId="0" fontId="71" fillId="26" borderId="63" xfId="0" applyFont="1" applyFill="1" applyBorder="1" applyAlignment="1" applyProtection="1">
      <alignment horizontal="center" vertical="center"/>
      <protection locked="0" hidden="1"/>
    </xf>
    <xf numFmtId="0" fontId="71" fillId="27" borderId="15" xfId="0" applyFont="1" applyFill="1" applyBorder="1" applyAlignment="1" applyProtection="1">
      <alignment horizontal="center" vertical="center" wrapText="1"/>
      <protection locked="0" hidden="1"/>
    </xf>
    <xf numFmtId="0" fontId="19" fillId="5" borderId="8" xfId="0" applyFont="1" applyFill="1" applyBorder="1" applyAlignment="1" applyProtection="1">
      <alignment horizontal="center" vertical="center" wrapText="1"/>
      <protection locked="0" hidden="1"/>
    </xf>
    <xf numFmtId="0" fontId="19" fillId="5" borderId="14" xfId="0" applyFont="1" applyFill="1" applyBorder="1" applyAlignment="1" applyProtection="1">
      <alignment horizontal="center" vertical="center" wrapText="1"/>
      <protection locked="0" hidden="1"/>
    </xf>
    <xf numFmtId="0" fontId="19" fillId="5" borderId="15" xfId="0" applyFont="1" applyFill="1" applyBorder="1" applyAlignment="1" applyProtection="1">
      <alignment horizontal="center" vertical="center" wrapText="1"/>
      <protection locked="0" hidden="1"/>
    </xf>
    <xf numFmtId="0" fontId="71" fillId="2" borderId="1" xfId="0" applyFont="1" applyFill="1" applyBorder="1" applyAlignment="1" applyProtection="1">
      <alignment horizontal="center" vertical="center"/>
      <protection locked="0" hidden="1"/>
    </xf>
    <xf numFmtId="0" fontId="71" fillId="2" borderId="63" xfId="0" applyFont="1" applyFill="1" applyBorder="1" applyAlignment="1" applyProtection="1">
      <alignment vertical="center" wrapText="1"/>
      <protection locked="0" hidden="1"/>
    </xf>
    <xf numFmtId="0" fontId="71" fillId="2" borderId="13" xfId="0" applyFont="1" applyFill="1" applyBorder="1" applyAlignment="1" applyProtection="1">
      <alignment horizontal="center" vertical="center"/>
      <protection locked="0" hidden="1"/>
    </xf>
    <xf numFmtId="0" fontId="72" fillId="4" borderId="4" xfId="0" applyFont="1" applyFill="1" applyBorder="1" applyAlignment="1" applyProtection="1">
      <alignment horizontal="center" vertical="center" wrapText="1"/>
      <protection locked="0" hidden="1"/>
    </xf>
    <xf numFmtId="0" fontId="71" fillId="2" borderId="11" xfId="0" applyFont="1" applyFill="1" applyBorder="1" applyAlignment="1" applyProtection="1">
      <alignment horizontal="center" vertical="center"/>
      <protection locked="0" hidden="1"/>
    </xf>
    <xf numFmtId="0" fontId="71" fillId="2" borderId="64" xfId="0" applyFont="1" applyFill="1" applyBorder="1" applyAlignment="1" applyProtection="1">
      <alignment horizontal="center" vertical="center"/>
      <protection locked="0" hidden="1"/>
    </xf>
    <xf numFmtId="0" fontId="71" fillId="2" borderId="63" xfId="0" applyFont="1" applyFill="1" applyBorder="1" applyAlignment="1" applyProtection="1">
      <alignment horizontal="center" vertical="center"/>
      <protection locked="0" hidden="1"/>
    </xf>
    <xf numFmtId="0" fontId="19" fillId="17" borderId="0" xfId="0" applyFont="1" applyFill="1" applyAlignment="1" applyProtection="1">
      <alignment horizontal="left" vertical="center" wrapText="1"/>
      <protection hidden="1"/>
    </xf>
    <xf numFmtId="0" fontId="71" fillId="25" borderId="65" xfId="0" applyFont="1" applyFill="1" applyBorder="1" applyAlignment="1" applyProtection="1">
      <alignment horizontal="center" vertical="center" textRotation="45"/>
      <protection hidden="1"/>
    </xf>
    <xf numFmtId="0" fontId="71" fillId="25" borderId="66" xfId="0" applyFont="1" applyFill="1" applyBorder="1" applyAlignment="1" applyProtection="1">
      <alignment horizontal="center" vertical="center"/>
      <protection hidden="1"/>
    </xf>
    <xf numFmtId="0" fontId="71" fillId="27" borderId="16" xfId="0" applyFont="1" applyFill="1" applyBorder="1" applyAlignment="1" applyProtection="1">
      <alignment horizontal="center" vertical="center" wrapText="1"/>
      <protection locked="0" hidden="1"/>
    </xf>
    <xf numFmtId="0" fontId="19" fillId="5" borderId="9" xfId="0" applyFont="1" applyFill="1" applyBorder="1" applyAlignment="1" applyProtection="1">
      <alignment horizontal="center" vertical="center" wrapText="1"/>
      <protection locked="0" hidden="1"/>
    </xf>
    <xf numFmtId="0" fontId="19" fillId="5" borderId="0" xfId="0" applyFont="1" applyFill="1" applyAlignment="1" applyProtection="1">
      <alignment horizontal="center" vertical="center" wrapText="1"/>
      <protection locked="0" hidden="1"/>
    </xf>
    <xf numFmtId="0" fontId="19" fillId="5" borderId="16" xfId="0" applyFont="1" applyFill="1" applyBorder="1" applyAlignment="1" applyProtection="1">
      <alignment horizontal="center" vertical="center" wrapText="1"/>
      <protection locked="0" hidden="1"/>
    </xf>
    <xf numFmtId="0" fontId="19" fillId="2" borderId="63" xfId="0" applyFont="1" applyFill="1" applyBorder="1" applyAlignment="1" applyProtection="1">
      <alignment vertical="center" wrapText="1"/>
      <protection locked="0" hidden="1"/>
    </xf>
    <xf numFmtId="0" fontId="72" fillId="4" borderId="6" xfId="0" applyFont="1" applyFill="1" applyBorder="1" applyAlignment="1" applyProtection="1">
      <alignment horizontal="center" vertical="center" wrapText="1"/>
      <protection locked="0" hidden="1"/>
    </xf>
    <xf numFmtId="11" fontId="71" fillId="26" borderId="1" xfId="0" applyNumberFormat="1" applyFont="1" applyFill="1" applyBorder="1" applyAlignment="1" applyProtection="1">
      <alignment horizontal="center" vertical="center"/>
      <protection locked="0" hidden="1"/>
    </xf>
    <xf numFmtId="0" fontId="71" fillId="25" borderId="67" xfId="0" applyFont="1" applyFill="1" applyBorder="1" applyAlignment="1" applyProtection="1">
      <alignment horizontal="center" vertical="center" textRotation="45"/>
      <protection hidden="1"/>
    </xf>
    <xf numFmtId="0" fontId="71" fillId="25" borderId="68" xfId="0" applyFont="1" applyFill="1" applyBorder="1" applyAlignment="1" applyProtection="1">
      <alignment horizontal="center" vertical="center"/>
      <protection hidden="1"/>
    </xf>
    <xf numFmtId="0" fontId="71" fillId="26" borderId="15" xfId="0" applyFont="1" applyFill="1" applyBorder="1" applyAlignment="1" applyProtection="1">
      <alignment horizontal="center" vertical="center"/>
      <protection locked="0" hidden="1"/>
    </xf>
    <xf numFmtId="0" fontId="71" fillId="26" borderId="4" xfId="0" applyFont="1" applyFill="1" applyBorder="1" applyAlignment="1" applyProtection="1">
      <alignment horizontal="center" vertical="center"/>
      <protection locked="0" hidden="1"/>
    </xf>
    <xf numFmtId="11" fontId="71" fillId="26" borderId="4" xfId="0" applyNumberFormat="1" applyFont="1" applyFill="1" applyBorder="1" applyAlignment="1" applyProtection="1">
      <alignment horizontal="center" vertical="center"/>
      <protection locked="0" hidden="1"/>
    </xf>
    <xf numFmtId="0" fontId="71" fillId="26" borderId="69" xfId="0" applyFont="1" applyFill="1" applyBorder="1" applyAlignment="1" applyProtection="1">
      <alignment horizontal="center" vertical="center"/>
      <protection locked="0" hidden="1"/>
    </xf>
    <xf numFmtId="0" fontId="71" fillId="2" borderId="4" xfId="0" applyFont="1" applyFill="1" applyBorder="1" applyAlignment="1" applyProtection="1">
      <alignment horizontal="center" vertical="center"/>
      <protection locked="0" hidden="1"/>
    </xf>
    <xf numFmtId="0" fontId="19" fillId="2" borderId="69" xfId="0" applyFont="1" applyFill="1" applyBorder="1" applyAlignment="1" applyProtection="1">
      <alignment vertical="center" wrapText="1"/>
      <protection locked="0" hidden="1"/>
    </xf>
    <xf numFmtId="0" fontId="71" fillId="2" borderId="15" xfId="0" applyFont="1" applyFill="1" applyBorder="1" applyAlignment="1" applyProtection="1">
      <alignment horizontal="center" vertical="center"/>
      <protection locked="0" hidden="1"/>
    </xf>
    <xf numFmtId="0" fontId="71" fillId="2" borderId="8" xfId="0" applyFont="1" applyFill="1" applyBorder="1" applyAlignment="1" applyProtection="1">
      <alignment horizontal="center" vertical="center"/>
      <protection locked="0" hidden="1"/>
    </xf>
    <xf numFmtId="0" fontId="71" fillId="2" borderId="70" xfId="0" applyFont="1" applyFill="1" applyBorder="1" applyAlignment="1" applyProtection="1">
      <alignment horizontal="center" vertical="center"/>
      <protection locked="0" hidden="1"/>
    </xf>
    <xf numFmtId="0" fontId="71" fillId="2" borderId="69" xfId="0" applyFont="1" applyFill="1" applyBorder="1" applyAlignment="1" applyProtection="1">
      <alignment horizontal="center" vertical="center"/>
      <protection locked="0" hidden="1"/>
    </xf>
    <xf numFmtId="0" fontId="71" fillId="25" borderId="71" xfId="0" applyFont="1" applyFill="1" applyBorder="1" applyAlignment="1" applyProtection="1">
      <alignment horizontal="center" vertical="center" textRotation="45"/>
      <protection hidden="1"/>
    </xf>
    <xf numFmtId="0" fontId="71" fillId="25" borderId="72" xfId="0" applyFont="1" applyFill="1" applyBorder="1" applyAlignment="1" applyProtection="1">
      <alignment horizontal="center" vertical="center"/>
      <protection hidden="1"/>
    </xf>
    <xf numFmtId="0" fontId="71" fillId="2" borderId="55" xfId="0" applyFont="1" applyFill="1" applyBorder="1" applyAlignment="1" applyProtection="1">
      <alignment horizontal="center" vertical="center"/>
      <protection hidden="1"/>
    </xf>
    <xf numFmtId="0" fontId="71" fillId="2" borderId="53" xfId="0" applyFont="1" applyFill="1" applyBorder="1" applyAlignment="1" applyProtection="1">
      <alignment horizontal="center" vertical="center"/>
      <protection hidden="1"/>
    </xf>
    <xf numFmtId="0" fontId="71" fillId="2" borderId="54" xfId="0" applyFont="1" applyFill="1" applyBorder="1" applyAlignment="1" applyProtection="1">
      <alignment horizontal="center" vertical="center"/>
      <protection hidden="1"/>
    </xf>
    <xf numFmtId="0" fontId="71" fillId="2" borderId="56" xfId="0" applyFont="1" applyFill="1" applyBorder="1" applyAlignment="1" applyProtection="1">
      <alignment horizontal="center" vertical="center"/>
      <protection hidden="1"/>
    </xf>
    <xf numFmtId="0" fontId="71" fillId="2" borderId="52" xfId="0" applyFont="1" applyFill="1" applyBorder="1" applyAlignment="1" applyProtection="1">
      <alignment horizontal="center" vertical="center"/>
      <protection hidden="1"/>
    </xf>
    <xf numFmtId="0" fontId="71" fillId="2" borderId="17" xfId="0" applyFont="1" applyFill="1" applyBorder="1" applyAlignment="1" applyProtection="1">
      <alignment horizontal="center" vertical="center"/>
      <protection locked="0" hidden="1"/>
    </xf>
    <xf numFmtId="0" fontId="71" fillId="2" borderId="7" xfId="0" applyFont="1" applyFill="1" applyBorder="1" applyAlignment="1" applyProtection="1">
      <alignment horizontal="center" vertical="center"/>
      <protection locked="0" hidden="1"/>
    </xf>
    <xf numFmtId="0" fontId="71" fillId="2" borderId="59" xfId="0" applyFont="1" applyFill="1" applyBorder="1" applyAlignment="1" applyProtection="1">
      <alignment horizontal="center" vertical="center"/>
      <protection locked="0" hidden="1"/>
    </xf>
    <xf numFmtId="0" fontId="19" fillId="0" borderId="7" xfId="0" applyFont="1" applyBorder="1" applyAlignment="1" applyProtection="1">
      <alignment vertical="center"/>
      <protection locked="0" hidden="1"/>
    </xf>
    <xf numFmtId="0" fontId="71" fillId="2" borderId="59" xfId="0" applyFont="1" applyFill="1" applyBorder="1" applyAlignment="1" applyProtection="1">
      <alignment vertical="center" wrapText="1"/>
      <protection locked="0" hidden="1"/>
    </xf>
    <xf numFmtId="0" fontId="71" fillId="2" borderId="10" xfId="0" applyFont="1" applyFill="1" applyBorder="1" applyAlignment="1" applyProtection="1">
      <alignment horizontal="center" vertical="center"/>
      <protection locked="0" hidden="1"/>
    </xf>
    <xf numFmtId="0" fontId="71" fillId="2" borderId="60" xfId="0" applyFont="1" applyFill="1" applyBorder="1" applyAlignment="1" applyProtection="1">
      <alignment horizontal="center" vertical="center"/>
      <protection locked="0" hidden="1"/>
    </xf>
    <xf numFmtId="0" fontId="71" fillId="26" borderId="7" xfId="0" applyFont="1" applyFill="1" applyBorder="1" applyAlignment="1" applyProtection="1">
      <alignment horizontal="center" vertical="center"/>
      <protection locked="0" hidden="1"/>
    </xf>
    <xf numFmtId="0" fontId="71" fillId="26" borderId="59" xfId="0" applyFont="1" applyFill="1" applyBorder="1" applyAlignment="1" applyProtection="1">
      <alignment horizontal="center" vertical="center"/>
      <protection locked="0" hidden="1"/>
    </xf>
    <xf numFmtId="0" fontId="19" fillId="0" borderId="1" xfId="0" applyFont="1" applyBorder="1" applyAlignment="1" applyProtection="1">
      <alignment vertical="center"/>
      <protection locked="0" hidden="1"/>
    </xf>
    <xf numFmtId="0" fontId="19" fillId="0" borderId="4" xfId="0" applyFont="1" applyBorder="1" applyAlignment="1" applyProtection="1">
      <alignment vertical="center"/>
      <protection locked="0" hidden="1"/>
    </xf>
    <xf numFmtId="0" fontId="73" fillId="2" borderId="54" xfId="0" applyFont="1" applyFill="1" applyBorder="1" applyAlignment="1" applyProtection="1">
      <alignment horizontal="center" vertical="center" wrapText="1"/>
      <protection hidden="1"/>
    </xf>
    <xf numFmtId="0" fontId="71" fillId="26" borderId="17" xfId="0" applyFont="1" applyFill="1" applyBorder="1" applyAlignment="1" applyProtection="1">
      <alignment horizontal="center" vertical="center"/>
      <protection locked="0" hidden="1"/>
    </xf>
    <xf numFmtId="0" fontId="71" fillId="2" borderId="7" xfId="0" applyFont="1" applyFill="1" applyBorder="1" applyAlignment="1" applyProtection="1">
      <alignment vertical="center" wrapText="1"/>
      <protection locked="0" hidden="1"/>
    </xf>
    <xf numFmtId="0" fontId="19" fillId="2" borderId="1" xfId="0" applyFont="1" applyFill="1" applyBorder="1" applyAlignment="1" applyProtection="1">
      <alignment vertical="center" wrapText="1"/>
      <protection locked="0" hidden="1"/>
    </xf>
    <xf numFmtId="0" fontId="19" fillId="2" borderId="4" xfId="0" applyFont="1" applyFill="1" applyBorder="1" applyAlignment="1" applyProtection="1">
      <alignment vertical="center" wrapText="1"/>
      <protection locked="0" hidden="1"/>
    </xf>
    <xf numFmtId="0" fontId="71" fillId="2" borderId="60" xfId="0" applyFont="1" applyFill="1" applyBorder="1" applyAlignment="1" applyProtection="1">
      <alignment vertical="center" wrapText="1"/>
      <protection locked="0" hidden="1"/>
    </xf>
    <xf numFmtId="0" fontId="19" fillId="2" borderId="64" xfId="0" applyFont="1" applyFill="1" applyBorder="1" applyAlignment="1" applyProtection="1">
      <alignment vertical="center" wrapText="1"/>
      <protection locked="0" hidden="1"/>
    </xf>
    <xf numFmtId="0" fontId="19" fillId="2" borderId="70" xfId="0" applyFont="1" applyFill="1" applyBorder="1" applyAlignment="1" applyProtection="1">
      <alignment vertical="center" wrapText="1"/>
      <protection locked="0" hidden="1"/>
    </xf>
    <xf numFmtId="0" fontId="71" fillId="25" borderId="72" xfId="0" applyFont="1" applyFill="1" applyBorder="1" applyAlignment="1" applyProtection="1">
      <alignment horizontal="center"/>
      <protection hidden="1"/>
    </xf>
    <xf numFmtId="0" fontId="71" fillId="25" borderId="62" xfId="0" applyFont="1" applyFill="1" applyBorder="1" applyAlignment="1" applyProtection="1">
      <alignment horizontal="center"/>
      <protection hidden="1"/>
    </xf>
    <xf numFmtId="0" fontId="71" fillId="26" borderId="17" xfId="0" applyFont="1" applyFill="1" applyBorder="1" applyAlignment="1" applyProtection="1">
      <alignment horizontal="center"/>
      <protection locked="0" hidden="1"/>
    </xf>
    <xf numFmtId="0" fontId="71" fillId="26" borderId="7" xfId="0" applyFont="1" applyFill="1" applyBorder="1" applyAlignment="1" applyProtection="1">
      <alignment horizontal="center"/>
      <protection locked="0" hidden="1"/>
    </xf>
    <xf numFmtId="0" fontId="74" fillId="12" borderId="73" xfId="0" applyFont="1" applyFill="1" applyBorder="1" applyAlignment="1" applyProtection="1">
      <alignment horizontal="center" vertical="center" wrapText="1"/>
      <protection locked="0" hidden="1"/>
    </xf>
    <xf numFmtId="0" fontId="74" fillId="12" borderId="3" xfId="0" applyFont="1" applyFill="1" applyBorder="1" applyAlignment="1" applyProtection="1">
      <alignment horizontal="center" vertical="center" wrapText="1"/>
      <protection locked="0" hidden="1"/>
    </xf>
    <xf numFmtId="0" fontId="74" fillId="21" borderId="3" xfId="0" applyFont="1" applyFill="1" applyBorder="1" applyAlignment="1" applyProtection="1">
      <alignment horizontal="center" vertical="center" wrapText="1"/>
      <protection locked="0" hidden="1"/>
    </xf>
    <xf numFmtId="0" fontId="74" fillId="21" borderId="46" xfId="0" applyFont="1" applyFill="1" applyBorder="1" applyAlignment="1" applyProtection="1">
      <alignment horizontal="center" vertical="center" wrapText="1"/>
      <protection locked="0" hidden="1"/>
    </xf>
    <xf numFmtId="0" fontId="72" fillId="9" borderId="16" xfId="0" applyFont="1" applyFill="1" applyBorder="1" applyAlignment="1" applyProtection="1">
      <alignment horizontal="center" vertical="center" wrapText="1"/>
      <protection locked="0" hidden="1"/>
    </xf>
    <xf numFmtId="0" fontId="74" fillId="22" borderId="9" xfId="0" applyFont="1" applyFill="1" applyBorder="1" applyAlignment="1" applyProtection="1">
      <alignment horizontal="center" vertical="center" wrapText="1"/>
      <protection locked="0" hidden="1"/>
    </xf>
    <xf numFmtId="0" fontId="74" fillId="22" borderId="16" xfId="0" applyFont="1" applyFill="1" applyBorder="1" applyAlignment="1" applyProtection="1">
      <alignment horizontal="center" vertical="center" wrapText="1"/>
      <protection locked="0" hidden="1"/>
    </xf>
    <xf numFmtId="0" fontId="72" fillId="28" borderId="6" xfId="0" applyFont="1" applyFill="1" applyBorder="1" applyAlignment="1" applyProtection="1">
      <alignment horizontal="center" vertical="center" wrapText="1"/>
      <protection locked="0" hidden="1"/>
    </xf>
    <xf numFmtId="0" fontId="72" fillId="8" borderId="6" xfId="0" applyFont="1" applyFill="1" applyBorder="1" applyAlignment="1" applyProtection="1">
      <alignment horizontal="center" vertical="center" wrapText="1"/>
      <protection locked="0" hidden="1"/>
    </xf>
    <xf numFmtId="0" fontId="71" fillId="26" borderId="59" xfId="0" applyFont="1" applyFill="1" applyBorder="1" applyAlignment="1" applyProtection="1">
      <alignment horizontal="center"/>
      <protection locked="0" hidden="1"/>
    </xf>
    <xf numFmtId="0" fontId="71" fillId="26" borderId="10" xfId="0" applyFont="1" applyFill="1" applyBorder="1" applyAlignment="1" applyProtection="1">
      <alignment horizontal="center"/>
      <protection locked="0" hidden="1"/>
    </xf>
    <xf numFmtId="0" fontId="71" fillId="26" borderId="60" xfId="0" applyFont="1" applyFill="1" applyBorder="1" applyAlignment="1" applyProtection="1">
      <alignment horizontal="center"/>
      <protection locked="0" hidden="1"/>
    </xf>
    <xf numFmtId="0" fontId="71" fillId="25" borderId="66" xfId="0" applyFont="1" applyFill="1" applyBorder="1" applyAlignment="1" applyProtection="1">
      <alignment horizontal="center"/>
      <protection hidden="1"/>
    </xf>
    <xf numFmtId="0" fontId="71" fillId="26" borderId="13" xfId="0" applyFont="1" applyFill="1" applyBorder="1" applyAlignment="1" applyProtection="1">
      <alignment horizontal="center"/>
      <protection locked="0" hidden="1"/>
    </xf>
    <xf numFmtId="0" fontId="71" fillId="26" borderId="1" xfId="0" applyFont="1" applyFill="1" applyBorder="1" applyAlignment="1" applyProtection="1">
      <alignment horizontal="center"/>
      <protection locked="0" hidden="1"/>
    </xf>
    <xf numFmtId="0" fontId="74" fillId="12" borderId="9" xfId="0" applyFont="1" applyFill="1" applyBorder="1" applyAlignment="1" applyProtection="1">
      <alignment horizontal="center" vertical="center" wrapText="1"/>
      <protection locked="0" hidden="1"/>
    </xf>
    <xf numFmtId="0" fontId="74" fillId="12" borderId="0" xfId="0" applyFont="1" applyFill="1" applyAlignment="1" applyProtection="1">
      <alignment horizontal="center" vertical="center" wrapText="1"/>
      <protection locked="0" hidden="1"/>
    </xf>
    <xf numFmtId="0" fontId="74" fillId="21" borderId="0" xfId="0" applyFont="1" applyFill="1" applyAlignment="1" applyProtection="1">
      <alignment horizontal="center" vertical="center" wrapText="1"/>
      <protection locked="0" hidden="1"/>
    </xf>
    <xf numFmtId="0" fontId="74" fillId="21" borderId="18" xfId="0" applyFont="1" applyFill="1" applyBorder="1" applyAlignment="1" applyProtection="1">
      <alignment horizontal="center" vertical="center" wrapText="1"/>
      <protection locked="0" hidden="1"/>
    </xf>
    <xf numFmtId="0" fontId="71" fillId="26" borderId="63" xfId="0" applyFont="1" applyFill="1" applyBorder="1" applyAlignment="1" applyProtection="1">
      <alignment horizontal="center"/>
      <protection locked="0" hidden="1"/>
    </xf>
    <xf numFmtId="0" fontId="71" fillId="26" borderId="11" xfId="0" applyFont="1" applyFill="1" applyBorder="1" applyAlignment="1" applyProtection="1">
      <alignment horizontal="center"/>
      <protection locked="0" hidden="1"/>
    </xf>
    <xf numFmtId="0" fontId="71" fillId="26" borderId="64" xfId="0" applyFont="1" applyFill="1" applyBorder="1" applyAlignment="1" applyProtection="1">
      <alignment horizontal="center"/>
      <protection locked="0" hidden="1"/>
    </xf>
    <xf numFmtId="0" fontId="71" fillId="25" borderId="74" xfId="0" applyFont="1" applyFill="1" applyBorder="1" applyAlignment="1" applyProtection="1">
      <alignment horizontal="center" vertical="center" textRotation="45"/>
      <protection hidden="1"/>
    </xf>
    <xf numFmtId="0" fontId="71" fillId="25" borderId="51" xfId="0" applyFont="1" applyFill="1" applyBorder="1" applyAlignment="1" applyProtection="1">
      <alignment horizontal="center"/>
      <protection hidden="1"/>
    </xf>
    <xf numFmtId="0" fontId="71" fillId="26" borderId="75" xfId="0" applyFont="1" applyFill="1" applyBorder="1" applyAlignment="1" applyProtection="1">
      <alignment horizontal="center"/>
      <protection locked="0" hidden="1"/>
    </xf>
    <xf numFmtId="0" fontId="71" fillId="26" borderId="76" xfId="0" applyFont="1" applyFill="1" applyBorder="1" applyAlignment="1" applyProtection="1">
      <alignment horizontal="center"/>
      <protection locked="0" hidden="1"/>
    </xf>
    <xf numFmtId="0" fontId="74" fillId="12" borderId="77" xfId="0" applyFont="1" applyFill="1" applyBorder="1" applyAlignment="1" applyProtection="1">
      <alignment horizontal="center" vertical="center" wrapText="1"/>
      <protection locked="0" hidden="1"/>
    </xf>
    <xf numFmtId="0" fontId="74" fillId="12" borderId="2" xfId="0" applyFont="1" applyFill="1" applyBorder="1" applyAlignment="1" applyProtection="1">
      <alignment horizontal="center" vertical="center" wrapText="1"/>
      <protection locked="0" hidden="1"/>
    </xf>
    <xf numFmtId="0" fontId="74" fillId="21" borderId="2" xfId="0" applyFont="1" applyFill="1" applyBorder="1" applyAlignment="1" applyProtection="1">
      <alignment horizontal="center" vertical="center" wrapText="1"/>
      <protection locked="0" hidden="1"/>
    </xf>
    <xf numFmtId="0" fontId="74" fillId="21" borderId="78" xfId="0" applyFont="1" applyFill="1" applyBorder="1" applyAlignment="1" applyProtection="1">
      <alignment horizontal="center" vertical="center" wrapText="1"/>
      <protection locked="0" hidden="1"/>
    </xf>
    <xf numFmtId="0" fontId="72" fillId="9" borderId="79" xfId="0" applyFont="1" applyFill="1" applyBorder="1" applyAlignment="1" applyProtection="1">
      <alignment horizontal="center" vertical="center" wrapText="1"/>
      <protection locked="0" hidden="1"/>
    </xf>
    <xf numFmtId="0" fontId="74" fillId="22" borderId="77" xfId="0" applyFont="1" applyFill="1" applyBorder="1" applyAlignment="1" applyProtection="1">
      <alignment horizontal="center" vertical="center" wrapText="1"/>
      <protection locked="0" hidden="1"/>
    </xf>
    <xf numFmtId="0" fontId="74" fillId="22" borderId="79" xfId="0" applyFont="1" applyFill="1" applyBorder="1" applyAlignment="1" applyProtection="1">
      <alignment horizontal="center" vertical="center" wrapText="1"/>
      <protection locked="0" hidden="1"/>
    </xf>
    <xf numFmtId="0" fontId="72" fillId="28" borderId="80" xfId="0" applyFont="1" applyFill="1" applyBorder="1" applyAlignment="1" applyProtection="1">
      <alignment horizontal="center" vertical="center" wrapText="1"/>
      <protection locked="0" hidden="1"/>
    </xf>
    <xf numFmtId="0" fontId="72" fillId="8" borderId="80" xfId="0" applyFont="1" applyFill="1" applyBorder="1" applyAlignment="1" applyProtection="1">
      <alignment horizontal="center" vertical="center" wrapText="1"/>
      <protection locked="0" hidden="1"/>
    </xf>
    <xf numFmtId="0" fontId="71" fillId="26" borderId="81" xfId="0" applyFont="1" applyFill="1" applyBorder="1" applyAlignment="1" applyProtection="1">
      <alignment horizontal="center"/>
      <protection locked="0" hidden="1"/>
    </xf>
    <xf numFmtId="0" fontId="71" fillId="26" borderId="82" xfId="0" applyFont="1" applyFill="1" applyBorder="1" applyAlignment="1" applyProtection="1">
      <alignment horizontal="center"/>
      <protection locked="0" hidden="1"/>
    </xf>
    <xf numFmtId="0" fontId="71" fillId="26" borderId="83" xfId="0" applyFont="1" applyFill="1" applyBorder="1" applyAlignment="1" applyProtection="1">
      <alignment horizontal="center"/>
      <protection locked="0" hidden="1"/>
    </xf>
    <xf numFmtId="0" fontId="71" fillId="25" borderId="0" xfId="0" applyFont="1" applyFill="1" applyAlignment="1" applyProtection="1">
      <alignment vertical="center" wrapText="1"/>
      <protection hidden="1"/>
    </xf>
    <xf numFmtId="0" fontId="71" fillId="25" borderId="0" xfId="0" applyFont="1" applyFill="1" applyAlignment="1" applyProtection="1">
      <alignment horizontal="left"/>
      <protection hidden="1"/>
    </xf>
    <xf numFmtId="0" fontId="74" fillId="25" borderId="0" xfId="0" applyFont="1" applyFill="1" applyAlignment="1" applyProtection="1">
      <alignment horizontal="center"/>
      <protection hidden="1"/>
    </xf>
    <xf numFmtId="0" fontId="74" fillId="25" borderId="0" xfId="0" applyFont="1" applyFill="1" applyAlignment="1" applyProtection="1">
      <alignment horizontal="left" vertical="center"/>
      <protection hidden="1"/>
    </xf>
    <xf numFmtId="0" fontId="74" fillId="25" borderId="0" xfId="0" applyFont="1" applyFill="1" applyAlignment="1" applyProtection="1">
      <alignment horizontal="left"/>
      <protection hidden="1"/>
    </xf>
    <xf numFmtId="0" fontId="74" fillId="25" borderId="0" xfId="0" applyFont="1" applyFill="1" applyAlignment="1" applyProtection="1">
      <alignment horizontal="center" vertical="center" wrapText="1"/>
      <protection hidden="1"/>
    </xf>
    <xf numFmtId="49" fontId="74" fillId="25" borderId="0" xfId="0" applyNumberFormat="1" applyFont="1" applyFill="1" applyAlignment="1" applyProtection="1">
      <alignment horizontal="left"/>
      <protection hidden="1"/>
    </xf>
    <xf numFmtId="0" fontId="71" fillId="25" borderId="0" xfId="0" applyFont="1" applyFill="1" applyAlignment="1" applyProtection="1">
      <alignment horizontal="center" vertical="center" wrapText="1"/>
      <protection hidden="1"/>
    </xf>
  </cellXfs>
  <cellStyles count="6">
    <cellStyle name="Hyperlink" xfId="4" builtinId="8"/>
    <cellStyle name="Normal" xfId="0" builtinId="0"/>
    <cellStyle name="Normal 2" xfId="2" xr:uid="{556E92E1-A9D5-47CA-825C-F84FB260B355}"/>
    <cellStyle name="Normal 2 2" xfId="3" xr:uid="{E9BC4F4D-0543-4439-AFF3-1A632D633272}"/>
    <cellStyle name="Normal 3" xfId="5" xr:uid="{2FB89FEE-3598-49A8-8521-6A9F4DF8D4D7}"/>
    <cellStyle name="Normal 4" xfId="1" xr:uid="{67CA7E06-324E-41DC-9FE5-CEDAF8450CB8}"/>
  </cellStyles>
  <dxfs count="0"/>
  <tableStyles count="0" defaultTableStyle="TableStyleMedium2" defaultPivotStyle="PivotStyleLight16"/>
  <colors>
    <mruColors>
      <color rgb="FFFF9900"/>
      <color rgb="FF66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4064000</xdr:colOff>
      <xdr:row>0</xdr:row>
      <xdr:rowOff>44450</xdr:rowOff>
    </xdr:from>
    <xdr:to>
      <xdr:col>3</xdr:col>
      <xdr:colOff>0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481CE4-8E11-49CD-9A2C-8E0C2E082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5632450" y="44450"/>
          <a:ext cx="996950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</xdr:colOff>
      <xdr:row>0</xdr:row>
      <xdr:rowOff>107950</xdr:rowOff>
    </xdr:from>
    <xdr:to>
      <xdr:col>0</xdr:col>
      <xdr:colOff>812800</xdr:colOff>
      <xdr:row>5</xdr:row>
      <xdr:rowOff>101600</xdr:rowOff>
    </xdr:to>
    <xdr:pic>
      <xdr:nvPicPr>
        <xdr:cNvPr id="3" name="Picture 517" descr="Logo Provinsi Kalimantan Barat">
          <a:extLst>
            <a:ext uri="{FF2B5EF4-FFF2-40B4-BE49-F238E27FC236}">
              <a16:creationId xmlns:a16="http://schemas.microsoft.com/office/drawing/2014/main" id="{3C38D226-E4D5-413E-9732-D6FC5BBE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107950"/>
          <a:ext cx="8064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1104900</xdr:colOff>
      <xdr:row>0</xdr:row>
      <xdr:rowOff>101600</xdr:rowOff>
    </xdr:from>
    <xdr:to>
      <xdr:col>3</xdr:col>
      <xdr:colOff>6350</xdr:colOff>
      <xdr:row>5</xdr:row>
      <xdr:rowOff>82550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3C3EB9-B8D8-450F-A991-BCE0B42D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5530850" y="101600"/>
          <a:ext cx="10096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94828</xdr:colOff>
      <xdr:row>0</xdr:row>
      <xdr:rowOff>69559</xdr:rowOff>
    </xdr:from>
    <xdr:to>
      <xdr:col>0</xdr:col>
      <xdr:colOff>847559</xdr:colOff>
      <xdr:row>4</xdr:row>
      <xdr:rowOff>172264</xdr:rowOff>
    </xdr:to>
    <xdr:pic>
      <xdr:nvPicPr>
        <xdr:cNvPr id="2" name="Picture 517" descr="Logo Provinsi Kalimantan Barat">
          <a:extLst>
            <a:ext uri="{FF2B5EF4-FFF2-40B4-BE49-F238E27FC236}">
              <a16:creationId xmlns:a16="http://schemas.microsoft.com/office/drawing/2014/main" id="{1926F8E8-2F6E-4E53-8DC9-16F35DFD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28" y="69559"/>
          <a:ext cx="752731" cy="1010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43793</xdr:colOff>
      <xdr:row>0</xdr:row>
      <xdr:rowOff>15912</xdr:rowOff>
    </xdr:from>
    <xdr:to>
      <xdr:col>8</xdr:col>
      <xdr:colOff>995198</xdr:colOff>
      <xdr:row>4</xdr:row>
      <xdr:rowOff>166634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304773-41FA-4099-A179-F21B960F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9086193" y="15912"/>
          <a:ext cx="951405" cy="1058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120650</xdr:rowOff>
    </xdr:from>
    <xdr:to>
      <xdr:col>2</xdr:col>
      <xdr:colOff>520700</xdr:colOff>
      <xdr:row>5</xdr:row>
      <xdr:rowOff>82550</xdr:rowOff>
    </xdr:to>
    <xdr:pic>
      <xdr:nvPicPr>
        <xdr:cNvPr id="2" name="Picture 517" descr="Logo Provinsi Kalimantan Barat">
          <a:extLst>
            <a:ext uri="{FF2B5EF4-FFF2-40B4-BE49-F238E27FC236}">
              <a16:creationId xmlns:a16="http://schemas.microsoft.com/office/drawing/2014/main" id="{DCDAE013-1306-4C15-93E3-5D824100B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20650"/>
          <a:ext cx="7874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2076450</xdr:colOff>
      <xdr:row>0</xdr:row>
      <xdr:rowOff>133350</xdr:rowOff>
    </xdr:from>
    <xdr:to>
      <xdr:col>9</xdr:col>
      <xdr:colOff>0</xdr:colOff>
      <xdr:row>5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4ED0E0-0BA0-4BEB-B57D-0CBD1EF63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9442450" y="133350"/>
          <a:ext cx="8572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1511300</xdr:colOff>
      <xdr:row>0</xdr:row>
      <xdr:rowOff>50800</xdr:rowOff>
    </xdr:from>
    <xdr:to>
      <xdr:col>5</xdr:col>
      <xdr:colOff>2508250</xdr:colOff>
      <xdr:row>4</xdr:row>
      <xdr:rowOff>190500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F9AD62D3-A3AA-4451-B23D-E006837C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8223250" y="5080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0</xdr:row>
      <xdr:rowOff>107950</xdr:rowOff>
    </xdr:from>
    <xdr:to>
      <xdr:col>10</xdr:col>
      <xdr:colOff>565150</xdr:colOff>
      <xdr:row>5</xdr:row>
      <xdr:rowOff>57150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1CCB3478-739B-4818-BA05-89E07703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8782050" y="107950"/>
          <a:ext cx="11112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146050</xdr:colOff>
      <xdr:row>0</xdr:row>
      <xdr:rowOff>101600</xdr:rowOff>
    </xdr:from>
    <xdr:to>
      <xdr:col>0</xdr:col>
      <xdr:colOff>914400</xdr:colOff>
      <xdr:row>5</xdr:row>
      <xdr:rowOff>88900</xdr:rowOff>
    </xdr:to>
    <xdr:pic>
      <xdr:nvPicPr>
        <xdr:cNvPr id="5" name="Picture 517" descr="Logo Provinsi Kalimantan Barat">
          <a:extLst>
            <a:ext uri="{FF2B5EF4-FFF2-40B4-BE49-F238E27FC236}">
              <a16:creationId xmlns:a16="http://schemas.microsoft.com/office/drawing/2014/main" id="{ED8DB415-214C-458C-BE0C-CDE4CAE2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01600"/>
          <a:ext cx="7683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1511300</xdr:colOff>
      <xdr:row>0</xdr:row>
      <xdr:rowOff>50800</xdr:rowOff>
    </xdr:from>
    <xdr:to>
      <xdr:col>5</xdr:col>
      <xdr:colOff>2508250</xdr:colOff>
      <xdr:row>4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8319BF-4872-4959-98EA-81D450F0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8223250" y="50800"/>
          <a:ext cx="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0</xdr:row>
      <xdr:rowOff>107950</xdr:rowOff>
    </xdr:from>
    <xdr:to>
      <xdr:col>11</xdr:col>
      <xdr:colOff>0</xdr:colOff>
      <xdr:row>5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4C73A5-A249-4D4F-8F9D-50147498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8216900" y="107950"/>
          <a:ext cx="10096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</xdr:row>
      <xdr:rowOff>120650</xdr:rowOff>
    </xdr:from>
    <xdr:to>
      <xdr:col>1</xdr:col>
      <xdr:colOff>196850</xdr:colOff>
      <xdr:row>6</xdr:row>
      <xdr:rowOff>82550</xdr:rowOff>
    </xdr:to>
    <xdr:pic>
      <xdr:nvPicPr>
        <xdr:cNvPr id="2" name="Picture 517" descr="Logo Provinsi Kalimantan Barat">
          <a:extLst>
            <a:ext uri="{FF2B5EF4-FFF2-40B4-BE49-F238E27FC236}">
              <a16:creationId xmlns:a16="http://schemas.microsoft.com/office/drawing/2014/main" id="{CD944E4C-4205-4722-841E-C06C3D02C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04800"/>
          <a:ext cx="7429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1327150</xdr:colOff>
      <xdr:row>1</xdr:row>
      <xdr:rowOff>95250</xdr:rowOff>
    </xdr:from>
    <xdr:to>
      <xdr:col>6</xdr:col>
      <xdr:colOff>12700</xdr:colOff>
      <xdr:row>6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6101B9-A1D7-40D1-864C-608B573DE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5302250" y="279400"/>
          <a:ext cx="8255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</xdr:row>
      <xdr:rowOff>120650</xdr:rowOff>
    </xdr:from>
    <xdr:to>
      <xdr:col>1</xdr:col>
      <xdr:colOff>533400</xdr:colOff>
      <xdr:row>6</xdr:row>
      <xdr:rowOff>82550</xdr:rowOff>
    </xdr:to>
    <xdr:pic>
      <xdr:nvPicPr>
        <xdr:cNvPr id="2" name="Picture 517" descr="Logo Provinsi Kalimantan Barat">
          <a:extLst>
            <a:ext uri="{FF2B5EF4-FFF2-40B4-BE49-F238E27FC236}">
              <a16:creationId xmlns:a16="http://schemas.microsoft.com/office/drawing/2014/main" id="{4CF529A0-68D5-422A-987F-04C77DE3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20650"/>
          <a:ext cx="8001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1435100</xdr:colOff>
      <xdr:row>1</xdr:row>
      <xdr:rowOff>95250</xdr:rowOff>
    </xdr:from>
    <xdr:to>
      <xdr:col>6</xdr:col>
      <xdr:colOff>2444750</xdr:colOff>
      <xdr:row>6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1D5A26-136E-46B2-95F7-8C24D9F24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5505450" y="95250"/>
          <a:ext cx="10096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1492250</xdr:colOff>
      <xdr:row>1</xdr:row>
      <xdr:rowOff>88900</xdr:rowOff>
    </xdr:from>
    <xdr:to>
      <xdr:col>5</xdr:col>
      <xdr:colOff>31750</xdr:colOff>
      <xdr:row>6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316610-92CD-4A9C-9D41-B3C00148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5454650" y="273050"/>
          <a:ext cx="1066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</xdr:row>
      <xdr:rowOff>120650</xdr:rowOff>
    </xdr:from>
    <xdr:to>
      <xdr:col>1</xdr:col>
      <xdr:colOff>533400</xdr:colOff>
      <xdr:row>6</xdr:row>
      <xdr:rowOff>82550</xdr:rowOff>
    </xdr:to>
    <xdr:pic>
      <xdr:nvPicPr>
        <xdr:cNvPr id="5" name="Picture 517" descr="Logo Provinsi Kalimantan Barat">
          <a:extLst>
            <a:ext uri="{FF2B5EF4-FFF2-40B4-BE49-F238E27FC236}">
              <a16:creationId xmlns:a16="http://schemas.microsoft.com/office/drawing/2014/main" id="{1DFC5D67-1932-4A14-995F-45E00F45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04800"/>
          <a:ext cx="7683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1435100</xdr:colOff>
      <xdr:row>1</xdr:row>
      <xdr:rowOff>95250</xdr:rowOff>
    </xdr:from>
    <xdr:to>
      <xdr:col>6</xdr:col>
      <xdr:colOff>2444750</xdr:colOff>
      <xdr:row>6</xdr:row>
      <xdr:rowOff>50800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1D2D1DC-F484-49F8-9D2F-C648DB82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7302500" y="273050"/>
          <a:ext cx="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1492250</xdr:colOff>
      <xdr:row>1</xdr:row>
      <xdr:rowOff>88900</xdr:rowOff>
    </xdr:from>
    <xdr:to>
      <xdr:col>5</xdr:col>
      <xdr:colOff>31750</xdr:colOff>
      <xdr:row>6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5EFE10-E04C-4539-873C-791924A03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5454650" y="266700"/>
          <a:ext cx="1066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</xdr:row>
      <xdr:rowOff>120650</xdr:rowOff>
    </xdr:from>
    <xdr:to>
      <xdr:col>1</xdr:col>
      <xdr:colOff>533400</xdr:colOff>
      <xdr:row>6</xdr:row>
      <xdr:rowOff>82550</xdr:rowOff>
    </xdr:to>
    <xdr:pic>
      <xdr:nvPicPr>
        <xdr:cNvPr id="2" name="Picture 517" descr="Logo Provinsi Kalimantan Barat">
          <a:extLst>
            <a:ext uri="{FF2B5EF4-FFF2-40B4-BE49-F238E27FC236}">
              <a16:creationId xmlns:a16="http://schemas.microsoft.com/office/drawing/2014/main" id="{9993C17F-0DEB-46E1-89C0-8C8D796B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04800"/>
          <a:ext cx="7683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1892300</xdr:colOff>
      <xdr:row>1</xdr:row>
      <xdr:rowOff>69850</xdr:rowOff>
    </xdr:from>
    <xdr:to>
      <xdr:col>5</xdr:col>
      <xdr:colOff>361950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52C5A-5B99-4366-A76F-39903F05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5594350" y="254000"/>
          <a:ext cx="9652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5</xdr:row>
      <xdr:rowOff>38100</xdr:rowOff>
    </xdr:from>
    <xdr:to>
      <xdr:col>25</xdr:col>
      <xdr:colOff>0</xdr:colOff>
      <xdr:row>5</xdr:row>
      <xdr:rowOff>63500</xdr:rowOff>
    </xdr:to>
    <xdr:cxnSp macro="">
      <xdr:nvCxnSpPr>
        <xdr:cNvPr id="5" name="Straight Connector 3">
          <a:extLst>
            <a:ext uri="{FF2B5EF4-FFF2-40B4-BE49-F238E27FC236}">
              <a16:creationId xmlns:a16="http://schemas.microsoft.com/office/drawing/2014/main" id="{0FC5B5E6-2762-4C43-BE39-C1DACE361F8D}"/>
            </a:ext>
          </a:extLst>
        </xdr:cNvPr>
        <xdr:cNvCxnSpPr>
          <a:cxnSpLocks noChangeShapeType="1"/>
        </xdr:cNvCxnSpPr>
      </xdr:nvCxnSpPr>
      <xdr:spPr bwMode="auto">
        <a:xfrm flipV="1">
          <a:off x="419100" y="927100"/>
          <a:ext cx="7131050" cy="2540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127000</xdr:colOff>
      <xdr:row>0</xdr:row>
      <xdr:rowOff>38100</xdr:rowOff>
    </xdr:from>
    <xdr:to>
      <xdr:col>24</xdr:col>
      <xdr:colOff>50800</xdr:colOff>
      <xdr:row>4</xdr:row>
      <xdr:rowOff>69850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644ED7-6B3B-4536-95E8-504E034E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6369050" y="38100"/>
          <a:ext cx="876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0</xdr:row>
      <xdr:rowOff>82550</xdr:rowOff>
    </xdr:from>
    <xdr:to>
      <xdr:col>4</xdr:col>
      <xdr:colOff>207926</xdr:colOff>
      <xdr:row>4</xdr:row>
      <xdr:rowOff>127000</xdr:rowOff>
    </xdr:to>
    <xdr:pic>
      <xdr:nvPicPr>
        <xdr:cNvPr id="7" name="Picture 517" descr="Logo Provinsi Kalimantan Barat">
          <a:extLst>
            <a:ext uri="{FF2B5EF4-FFF2-40B4-BE49-F238E27FC236}">
              <a16:creationId xmlns:a16="http://schemas.microsoft.com/office/drawing/2014/main" id="{CB983A2E-1108-40D6-AAFC-B8885568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82550"/>
          <a:ext cx="734976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94828</xdr:colOff>
      <xdr:row>0</xdr:row>
      <xdr:rowOff>69559</xdr:rowOff>
    </xdr:from>
    <xdr:to>
      <xdr:col>0</xdr:col>
      <xdr:colOff>847559</xdr:colOff>
      <xdr:row>4</xdr:row>
      <xdr:rowOff>172264</xdr:rowOff>
    </xdr:to>
    <xdr:pic>
      <xdr:nvPicPr>
        <xdr:cNvPr id="2" name="Picture 517" descr="Logo Provinsi Kalimantan Barat">
          <a:extLst>
            <a:ext uri="{FF2B5EF4-FFF2-40B4-BE49-F238E27FC236}">
              <a16:creationId xmlns:a16="http://schemas.microsoft.com/office/drawing/2014/main" id="{2E32DA9B-CE98-41EF-ABFD-CED6FEC6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28" y="69559"/>
          <a:ext cx="752731" cy="1007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43793</xdr:colOff>
      <xdr:row>0</xdr:row>
      <xdr:rowOff>15912</xdr:rowOff>
    </xdr:from>
    <xdr:to>
      <xdr:col>8</xdr:col>
      <xdr:colOff>995198</xdr:colOff>
      <xdr:row>4</xdr:row>
      <xdr:rowOff>166634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032F38-C672-4357-8555-185BD9C3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6" t="5525" r="4985"/>
        <a:stretch>
          <a:fillRect/>
        </a:stretch>
      </xdr:blipFill>
      <xdr:spPr bwMode="auto">
        <a:xfrm>
          <a:off x="9087069" y="15912"/>
          <a:ext cx="951405" cy="105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sman9pontianak.sch.id/,%20email:sman9_ptk@yahoo.co.id" TargetMode="External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7CDE-97FA-4792-BE54-1485E442BD9E}">
  <dimension ref="A1:K40"/>
  <sheetViews>
    <sheetView zoomScale="90" workbookViewId="0">
      <selection activeCell="C13" sqref="C13"/>
    </sheetView>
  </sheetViews>
  <sheetFormatPr defaultRowHeight="14" x14ac:dyDescent="0.3"/>
  <cols>
    <col min="1" max="1" width="29.54296875" style="54" customWidth="1"/>
    <col min="2" max="2" width="36" style="54" customWidth="1"/>
    <col min="3" max="3" width="28.7265625" style="54" customWidth="1"/>
    <col min="4" max="16384" width="8.7265625" style="54"/>
  </cols>
  <sheetData>
    <row r="1" spans="1:11" ht="18" x14ac:dyDescent="0.3">
      <c r="A1" s="409" t="s">
        <v>24</v>
      </c>
      <c r="B1" s="409"/>
      <c r="C1" s="409"/>
    </row>
    <row r="2" spans="1:11" ht="18" x14ac:dyDescent="0.3">
      <c r="A2" s="409" t="s">
        <v>4</v>
      </c>
      <c r="B2" s="409"/>
      <c r="C2" s="409"/>
    </row>
    <row r="3" spans="1:11" ht="20" x14ac:dyDescent="0.3">
      <c r="A3" s="410" t="s">
        <v>5</v>
      </c>
      <c r="B3" s="410"/>
      <c r="C3" s="410"/>
    </row>
    <row r="4" spans="1:11" x14ac:dyDescent="0.3">
      <c r="A4" s="411" t="s">
        <v>6</v>
      </c>
      <c r="B4" s="411"/>
      <c r="C4" s="411"/>
    </row>
    <row r="5" spans="1:11" x14ac:dyDescent="0.3">
      <c r="A5" s="412" t="s">
        <v>25</v>
      </c>
      <c r="B5" s="412"/>
      <c r="C5" s="412"/>
    </row>
    <row r="6" spans="1:11" ht="14.5" thickBot="1" x14ac:dyDescent="0.35">
      <c r="A6" s="408" t="s">
        <v>26</v>
      </c>
      <c r="B6" s="408"/>
      <c r="C6" s="408"/>
    </row>
    <row r="7" spans="1:11" ht="14.5" thickTop="1" x14ac:dyDescent="0.3"/>
    <row r="9" spans="1:11" ht="17.5" x14ac:dyDescent="0.3">
      <c r="A9" s="406" t="s">
        <v>30</v>
      </c>
      <c r="B9" s="406"/>
      <c r="C9" s="406"/>
      <c r="H9" s="83"/>
      <c r="I9" s="83"/>
    </row>
    <row r="11" spans="1:11" x14ac:dyDescent="0.3">
      <c r="E11" s="65" t="s">
        <v>53</v>
      </c>
      <c r="F11" s="65"/>
      <c r="G11" s="65"/>
      <c r="H11" s="65"/>
      <c r="I11" s="65"/>
      <c r="J11" s="65"/>
      <c r="K11" s="65"/>
    </row>
    <row r="12" spans="1:11" ht="15.5" x14ac:dyDescent="0.35">
      <c r="A12" s="84" t="s">
        <v>55</v>
      </c>
      <c r="B12" s="317" t="s">
        <v>276</v>
      </c>
      <c r="E12" s="65" t="s">
        <v>54</v>
      </c>
      <c r="F12" s="65"/>
      <c r="G12" s="65"/>
      <c r="H12" s="65"/>
      <c r="I12" s="65"/>
      <c r="J12" s="65"/>
      <c r="K12" s="65"/>
    </row>
    <row r="13" spans="1:11" ht="15.5" x14ac:dyDescent="0.35">
      <c r="A13" s="84" t="s">
        <v>21</v>
      </c>
      <c r="B13" s="317" t="s">
        <v>277</v>
      </c>
      <c r="E13" s="65" t="s">
        <v>64</v>
      </c>
      <c r="F13" s="65"/>
      <c r="G13" s="65"/>
      <c r="H13" s="65"/>
      <c r="I13" s="65"/>
      <c r="J13" s="65"/>
      <c r="K13" s="65"/>
    </row>
    <row r="14" spans="1:11" ht="15.5" x14ac:dyDescent="0.35">
      <c r="A14" s="84" t="s">
        <v>8</v>
      </c>
      <c r="B14" s="317" t="s">
        <v>278</v>
      </c>
      <c r="E14" s="65" t="s">
        <v>65</v>
      </c>
      <c r="F14" s="65"/>
      <c r="G14" s="65"/>
      <c r="H14" s="65"/>
      <c r="I14" s="65"/>
      <c r="J14" s="65"/>
      <c r="K14" s="65"/>
    </row>
    <row r="15" spans="1:11" ht="15.5" x14ac:dyDescent="0.35">
      <c r="A15" s="84" t="s">
        <v>56</v>
      </c>
      <c r="B15" s="317" t="s">
        <v>249</v>
      </c>
      <c r="E15" s="65" t="s">
        <v>65</v>
      </c>
      <c r="F15" s="65"/>
      <c r="G15" s="65"/>
      <c r="H15" s="65"/>
      <c r="I15" s="65"/>
      <c r="J15" s="65"/>
      <c r="K15" s="65"/>
    </row>
    <row r="16" spans="1:11" ht="15.5" x14ac:dyDescent="0.35">
      <c r="A16" s="84" t="s">
        <v>57</v>
      </c>
      <c r="B16" s="317" t="s">
        <v>250</v>
      </c>
      <c r="E16" s="65" t="s">
        <v>64</v>
      </c>
      <c r="F16" s="65"/>
      <c r="G16" s="65"/>
      <c r="H16" s="65"/>
      <c r="I16" s="65"/>
      <c r="J16" s="65"/>
      <c r="K16" s="65"/>
    </row>
    <row r="17" spans="1:11" ht="15.5" x14ac:dyDescent="0.35">
      <c r="A17" s="84" t="s">
        <v>58</v>
      </c>
      <c r="B17" s="317" t="s">
        <v>251</v>
      </c>
      <c r="E17" s="65" t="s">
        <v>66</v>
      </c>
      <c r="F17" s="65"/>
      <c r="G17" s="65"/>
      <c r="H17" s="65"/>
      <c r="I17" s="65"/>
      <c r="J17" s="65"/>
      <c r="K17" s="65"/>
    </row>
    <row r="18" spans="1:11" ht="15.5" x14ac:dyDescent="0.35">
      <c r="A18" s="84" t="s">
        <v>59</v>
      </c>
      <c r="B18" s="317" t="s">
        <v>279</v>
      </c>
      <c r="E18" s="65" t="s">
        <v>54</v>
      </c>
      <c r="F18" s="65"/>
      <c r="G18" s="65"/>
      <c r="H18" s="65"/>
      <c r="I18" s="65"/>
      <c r="J18" s="65"/>
      <c r="K18" s="65"/>
    </row>
    <row r="19" spans="1:11" ht="15.5" x14ac:dyDescent="0.35">
      <c r="A19" s="84" t="s">
        <v>21</v>
      </c>
      <c r="B19" s="317" t="s">
        <v>280</v>
      </c>
      <c r="E19" s="65" t="s">
        <v>64</v>
      </c>
      <c r="F19" s="65"/>
      <c r="G19" s="65"/>
      <c r="H19" s="65"/>
      <c r="I19" s="65"/>
      <c r="J19" s="65"/>
      <c r="K19" s="65"/>
    </row>
    <row r="22" spans="1:11" ht="20" x14ac:dyDescent="0.3">
      <c r="A22" s="407" t="s">
        <v>31</v>
      </c>
      <c r="B22" s="407"/>
      <c r="C22" s="407"/>
    </row>
    <row r="23" spans="1:11" x14ac:dyDescent="0.3">
      <c r="A23" s="85"/>
      <c r="B23" s="85"/>
      <c r="C23" s="85"/>
    </row>
    <row r="24" spans="1:11" x14ac:dyDescent="0.3">
      <c r="A24" s="85"/>
      <c r="B24" s="85"/>
      <c r="C24" s="85"/>
    </row>
    <row r="25" spans="1:11" ht="18" x14ac:dyDescent="0.4">
      <c r="A25" s="405" t="s">
        <v>36</v>
      </c>
      <c r="B25" s="405"/>
      <c r="C25" s="405"/>
    </row>
    <row r="26" spans="1:11" ht="18" x14ac:dyDescent="0.4">
      <c r="A26" s="405" t="s">
        <v>37</v>
      </c>
      <c r="B26" s="405"/>
      <c r="C26" s="405"/>
    </row>
    <row r="27" spans="1:11" ht="18" x14ac:dyDescent="0.4">
      <c r="A27" s="405" t="s">
        <v>38</v>
      </c>
      <c r="B27" s="405"/>
      <c r="C27" s="405"/>
    </row>
    <row r="28" spans="1:11" ht="18" x14ac:dyDescent="0.4">
      <c r="A28" s="405" t="s">
        <v>39</v>
      </c>
      <c r="B28" s="405"/>
      <c r="C28" s="405"/>
    </row>
    <row r="29" spans="1:11" ht="18" x14ac:dyDescent="0.4">
      <c r="A29" s="405" t="s">
        <v>40</v>
      </c>
      <c r="B29" s="405"/>
      <c r="C29" s="405"/>
    </row>
    <row r="30" spans="1:11" ht="18" x14ac:dyDescent="0.4">
      <c r="A30" s="405" t="s">
        <v>41</v>
      </c>
      <c r="B30" s="405"/>
      <c r="C30" s="405"/>
    </row>
    <row r="31" spans="1:11" ht="18" x14ac:dyDescent="0.4">
      <c r="A31" s="405" t="s">
        <v>42</v>
      </c>
      <c r="B31" s="405"/>
      <c r="C31" s="405"/>
    </row>
    <row r="32" spans="1:11" x14ac:dyDescent="0.3">
      <c r="A32" s="86"/>
      <c r="B32" s="86"/>
    </row>
    <row r="33" spans="1:2" x14ac:dyDescent="0.3">
      <c r="A33" s="86"/>
      <c r="B33" s="86"/>
    </row>
    <row r="34" spans="1:2" x14ac:dyDescent="0.3">
      <c r="A34" s="86"/>
      <c r="B34" s="86"/>
    </row>
    <row r="35" spans="1:2" x14ac:dyDescent="0.3">
      <c r="A35" s="86"/>
      <c r="B35" s="86"/>
    </row>
    <row r="36" spans="1:2" x14ac:dyDescent="0.3">
      <c r="A36" s="86"/>
      <c r="B36" s="86"/>
    </row>
    <row r="37" spans="1:2" x14ac:dyDescent="0.3">
      <c r="A37" s="86"/>
      <c r="B37" s="86"/>
    </row>
    <row r="38" spans="1:2" x14ac:dyDescent="0.3">
      <c r="A38" s="86"/>
      <c r="B38" s="86"/>
    </row>
    <row r="39" spans="1:2" x14ac:dyDescent="0.3">
      <c r="A39" s="86"/>
      <c r="B39" s="86"/>
    </row>
    <row r="40" spans="1:2" x14ac:dyDescent="0.3">
      <c r="A40" s="86"/>
      <c r="B40" s="86"/>
    </row>
  </sheetData>
  <sheetProtection algorithmName="SHA-512" hashValue="Xis3uQBhU4HXcekkWHJTnco+zz2n28zAjr0PoaWCqEVMjh5PrBjTWThk0iO8O8ixaZPUGVSpreMR7MtDnc9J8A==" saltValue="OlquCMrfjlpdzh4AOHUMHw==" spinCount="100000" sheet="1"/>
  <customSheetViews>
    <customSheetView guid="{6C28EDC6-9B9A-487C-AE29-3651CE232269}" topLeftCell="A11">
      <selection activeCell="B12" sqref="B12"/>
      <pageMargins left="0.51181102362204722" right="0.31496062992125984" top="0.74803149606299213" bottom="0.74803149606299213" header="0.31496062992125984" footer="0.31496062992125984"/>
      <pageSetup paperSize="9" orientation="portrait" horizontalDpi="4294967293" verticalDpi="0" r:id="rId1"/>
    </customSheetView>
  </customSheetViews>
  <mergeCells count="15">
    <mergeCell ref="A6:C6"/>
    <mergeCell ref="A1:C1"/>
    <mergeCell ref="A2:C2"/>
    <mergeCell ref="A3:C3"/>
    <mergeCell ref="A4:C4"/>
    <mergeCell ref="A5:C5"/>
    <mergeCell ref="A29:C29"/>
    <mergeCell ref="A30:C30"/>
    <mergeCell ref="A31:C31"/>
    <mergeCell ref="A9:C9"/>
    <mergeCell ref="A22:C22"/>
    <mergeCell ref="A25:C25"/>
    <mergeCell ref="A26:C26"/>
    <mergeCell ref="A27:C27"/>
    <mergeCell ref="A28:C28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E50C-A6F9-4E95-B831-8B7DD6A1FB7D}">
  <dimension ref="A1:T68"/>
  <sheetViews>
    <sheetView topLeftCell="A43" workbookViewId="0">
      <selection activeCell="J59" sqref="J59"/>
    </sheetView>
  </sheetViews>
  <sheetFormatPr defaultRowHeight="14.5" x14ac:dyDescent="0.35"/>
  <cols>
    <col min="1" max="1" width="19.08984375" customWidth="1"/>
    <col min="2" max="2" width="16.453125" customWidth="1"/>
    <col min="3" max="3" width="27.36328125" customWidth="1"/>
    <col min="4" max="4" width="15.7265625" customWidth="1"/>
    <col min="5" max="5" width="7.26953125" customWidth="1"/>
    <col min="6" max="6" width="10.26953125" customWidth="1"/>
    <col min="7" max="7" width="25.90625" customWidth="1"/>
    <col min="8" max="8" width="7.36328125" customWidth="1"/>
    <col min="9" max="9" width="15.453125" customWidth="1"/>
  </cols>
  <sheetData>
    <row r="1" spans="1:11" ht="18" x14ac:dyDescent="0.4">
      <c r="A1" s="443" t="s">
        <v>24</v>
      </c>
      <c r="B1" s="443"/>
      <c r="C1" s="443"/>
      <c r="D1" s="443"/>
      <c r="E1" s="443"/>
      <c r="F1" s="443"/>
      <c r="G1" s="443"/>
      <c r="H1" s="443"/>
      <c r="I1" s="443"/>
    </row>
    <row r="2" spans="1:11" ht="18" x14ac:dyDescent="0.4">
      <c r="A2" s="443" t="s">
        <v>4</v>
      </c>
      <c r="B2" s="443"/>
      <c r="C2" s="443"/>
      <c r="D2" s="443"/>
      <c r="E2" s="443"/>
      <c r="F2" s="443"/>
      <c r="G2" s="443"/>
      <c r="H2" s="443"/>
      <c r="I2" s="443"/>
    </row>
    <row r="3" spans="1:11" ht="20" x14ac:dyDescent="0.4">
      <c r="A3" s="444" t="s">
        <v>5</v>
      </c>
      <c r="B3" s="444"/>
      <c r="C3" s="444"/>
      <c r="D3" s="444"/>
      <c r="E3" s="444"/>
      <c r="F3" s="444"/>
      <c r="G3" s="444"/>
      <c r="H3" s="444"/>
      <c r="I3" s="444"/>
    </row>
    <row r="4" spans="1:11" ht="15.5" x14ac:dyDescent="0.35">
      <c r="A4" s="445" t="s">
        <v>6</v>
      </c>
      <c r="B4" s="445"/>
      <c r="C4" s="445"/>
      <c r="D4" s="445"/>
      <c r="E4" s="445"/>
      <c r="F4" s="445"/>
      <c r="G4" s="445"/>
      <c r="H4" s="445"/>
      <c r="I4" s="445"/>
    </row>
    <row r="5" spans="1:11" x14ac:dyDescent="0.35">
      <c r="A5" s="446" t="s">
        <v>25</v>
      </c>
      <c r="B5" s="446"/>
      <c r="C5" s="446"/>
      <c r="D5" s="446"/>
      <c r="E5" s="446"/>
      <c r="F5" s="446"/>
      <c r="G5" s="446"/>
      <c r="H5" s="446"/>
      <c r="I5" s="446"/>
    </row>
    <row r="6" spans="1:11" ht="15" thickBot="1" x14ac:dyDescent="0.4">
      <c r="A6" s="447" t="s">
        <v>26</v>
      </c>
      <c r="B6" s="447"/>
      <c r="C6" s="447"/>
      <c r="D6" s="447"/>
      <c r="E6" s="447"/>
      <c r="F6" s="447"/>
      <c r="G6" s="447"/>
      <c r="H6" s="447"/>
      <c r="I6" s="447"/>
    </row>
    <row r="7" spans="1:11" ht="15" thickTop="1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11" ht="20" x14ac:dyDescent="0.35">
      <c r="A8" s="628" t="s">
        <v>35</v>
      </c>
      <c r="B8" s="472"/>
      <c r="C8" s="472"/>
      <c r="D8" s="472"/>
      <c r="E8" s="472"/>
      <c r="F8" s="472"/>
      <c r="G8" s="472"/>
      <c r="H8" s="472"/>
      <c r="I8" s="472"/>
    </row>
    <row r="9" spans="1:11" x14ac:dyDescent="0.35">
      <c r="A9" s="103"/>
      <c r="B9" s="103"/>
      <c r="C9" s="103"/>
      <c r="D9" s="103"/>
      <c r="E9" s="103"/>
      <c r="F9" s="103"/>
      <c r="G9" s="103"/>
      <c r="H9" s="103"/>
      <c r="I9" s="103"/>
    </row>
    <row r="10" spans="1:11" ht="15.5" x14ac:dyDescent="0.35">
      <c r="A10" s="627" t="s">
        <v>184</v>
      </c>
      <c r="B10" s="627"/>
      <c r="C10" s="120" t="s">
        <v>210</v>
      </c>
      <c r="D10" s="120"/>
      <c r="E10" s="120"/>
      <c r="F10" s="120"/>
      <c r="G10" s="120"/>
      <c r="H10" s="120"/>
      <c r="I10" s="120"/>
    </row>
    <row r="11" spans="1:11" ht="15.5" x14ac:dyDescent="0.35">
      <c r="A11" s="627" t="s">
        <v>209</v>
      </c>
      <c r="B11" s="627"/>
      <c r="C11" s="121" t="str">
        <f>Identitas!B15&amp;"/GENAP"</f>
        <v>X MIA/GENAP</v>
      </c>
      <c r="D11" s="120"/>
      <c r="E11" s="120"/>
      <c r="F11" s="120"/>
      <c r="G11" s="120"/>
      <c r="H11" s="120"/>
      <c r="I11" s="120"/>
      <c r="K11" s="17"/>
    </row>
    <row r="12" spans="1:11" ht="15.5" x14ac:dyDescent="0.35">
      <c r="A12" s="627" t="s">
        <v>8</v>
      </c>
      <c r="B12" s="627"/>
      <c r="C12" s="122" t="str">
        <f>Identitas!B14</f>
        <v>FISIKA</v>
      </c>
      <c r="D12" s="103"/>
      <c r="E12" s="120"/>
      <c r="F12" s="120"/>
      <c r="G12" s="120"/>
      <c r="H12" s="120"/>
      <c r="I12" s="120"/>
    </row>
    <row r="13" spans="1:11" ht="15.5" x14ac:dyDescent="0.35">
      <c r="A13" s="627" t="s">
        <v>57</v>
      </c>
      <c r="B13" s="627"/>
      <c r="C13" s="122" t="str">
        <f>Identitas!B16</f>
        <v>2021/2022</v>
      </c>
      <c r="D13" s="103"/>
      <c r="E13" s="120"/>
      <c r="F13" s="120"/>
      <c r="G13" s="120"/>
      <c r="H13" s="120"/>
      <c r="I13" s="120"/>
    </row>
    <row r="14" spans="1:11" ht="15.5" x14ac:dyDescent="0.35">
      <c r="A14" s="120"/>
      <c r="B14" s="120"/>
      <c r="C14" s="120"/>
      <c r="D14" s="120"/>
      <c r="E14" s="120"/>
      <c r="F14" s="120"/>
      <c r="G14" s="120"/>
      <c r="H14" s="120"/>
      <c r="I14" s="120"/>
    </row>
    <row r="15" spans="1:11" ht="28" customHeight="1" x14ac:dyDescent="0.35">
      <c r="A15" s="634" t="s">
        <v>0</v>
      </c>
      <c r="B15" s="634" t="s">
        <v>203</v>
      </c>
      <c r="C15" s="634" t="s">
        <v>1</v>
      </c>
      <c r="D15" s="634" t="s">
        <v>211</v>
      </c>
      <c r="E15" s="634" t="s">
        <v>204</v>
      </c>
      <c r="F15" s="634"/>
      <c r="G15" s="634"/>
      <c r="H15" s="634" t="s">
        <v>84</v>
      </c>
      <c r="I15" s="634" t="s">
        <v>205</v>
      </c>
      <c r="J15" s="54"/>
    </row>
    <row r="16" spans="1:11" ht="28" customHeight="1" x14ac:dyDescent="0.35">
      <c r="A16" s="634"/>
      <c r="B16" s="634"/>
      <c r="C16" s="634"/>
      <c r="D16" s="634"/>
      <c r="E16" s="97" t="s">
        <v>206</v>
      </c>
      <c r="F16" s="97" t="s">
        <v>207</v>
      </c>
      <c r="G16" s="97" t="s">
        <v>208</v>
      </c>
      <c r="H16" s="634"/>
      <c r="I16" s="634"/>
      <c r="J16" s="54"/>
    </row>
    <row r="17" spans="1:20" ht="70" customHeight="1" x14ac:dyDescent="0.35">
      <c r="A17" s="629" t="str">
        <f>'KD &amp; IPK'!D57</f>
        <v>Menganalisis besaran fisis
pada gerak melingkar dengan laju konstan (tetap) dan penerapannya dalam kehidupan sehari-hari</v>
      </c>
      <c r="B17" s="630" t="str">
        <f>'KD &amp; IPK'!C57</f>
        <v>Gerak Melingkar</v>
      </c>
      <c r="C17" s="382" t="str">
        <f>'PROSEM GENAP'!B17</f>
        <v>3.6.1 Mengidentifikasi penerapan gerak melingkar dalam kehidupan sehari-hari</v>
      </c>
      <c r="D17" s="621">
        <v>1</v>
      </c>
      <c r="E17" s="618">
        <v>1</v>
      </c>
      <c r="F17" s="618">
        <v>1</v>
      </c>
      <c r="G17" s="621">
        <v>1</v>
      </c>
      <c r="H17" s="618">
        <v>1</v>
      </c>
      <c r="I17" s="621">
        <v>1</v>
      </c>
      <c r="J17" s="54"/>
      <c r="L17" s="98"/>
      <c r="M17" s="98"/>
      <c r="N17" s="98"/>
      <c r="O17" s="98"/>
      <c r="P17" s="98"/>
      <c r="Q17" s="98"/>
      <c r="R17" s="98"/>
      <c r="S17" s="98"/>
      <c r="T17" s="98"/>
    </row>
    <row r="18" spans="1:20" ht="70" customHeight="1" x14ac:dyDescent="0.35">
      <c r="A18" s="629"/>
      <c r="B18" s="631"/>
      <c r="C18" s="382" t="str">
        <f>'PROSEM GENAP'!B18</f>
        <v>3.6.2 Menganalisis variabel yang mempengaruhi gerak melingkar</v>
      </c>
      <c r="D18" s="622"/>
      <c r="E18" s="619"/>
      <c r="F18" s="619"/>
      <c r="G18" s="622"/>
      <c r="H18" s="619"/>
      <c r="I18" s="622"/>
      <c r="J18" s="54"/>
      <c r="L18" s="98"/>
      <c r="M18" s="66" t="s">
        <v>78</v>
      </c>
      <c r="N18" s="98"/>
      <c r="O18" s="98"/>
      <c r="P18" s="98"/>
      <c r="Q18" s="98"/>
      <c r="R18" s="98"/>
      <c r="S18" s="98"/>
      <c r="T18" s="98"/>
    </row>
    <row r="19" spans="1:20" ht="70" customHeight="1" x14ac:dyDescent="0.35">
      <c r="A19" s="629"/>
      <c r="B19" s="631"/>
      <c r="C19" s="382" t="str">
        <f>'PROSEM GENAP'!B19</f>
        <v>3.6.3 Menjelaskan perbedaan GMB dan GMBB</v>
      </c>
      <c r="D19" s="622"/>
      <c r="E19" s="619"/>
      <c r="F19" s="619"/>
      <c r="G19" s="622"/>
      <c r="H19" s="619"/>
      <c r="I19" s="622"/>
      <c r="J19" s="54"/>
      <c r="L19" s="98"/>
      <c r="M19" s="99"/>
      <c r="N19" s="98" t="s">
        <v>79</v>
      </c>
      <c r="O19" s="98"/>
      <c r="P19" s="98"/>
      <c r="Q19" s="98"/>
      <c r="R19" s="98"/>
      <c r="S19" s="98"/>
      <c r="T19" s="98"/>
    </row>
    <row r="20" spans="1:20" ht="70" customHeight="1" x14ac:dyDescent="0.35">
      <c r="A20" s="629"/>
      <c r="B20" s="631"/>
      <c r="C20" s="382" t="str">
        <f>'PROSEM GENAP'!B20</f>
        <v>3.6.4 Menerapkan konsep GMB dan GMBB dalam penyelesaian masalah secara matematis</v>
      </c>
      <c r="D20" s="622"/>
      <c r="E20" s="619"/>
      <c r="F20" s="619"/>
      <c r="G20" s="622"/>
      <c r="H20" s="619"/>
      <c r="I20" s="622"/>
      <c r="J20" s="54"/>
      <c r="L20" s="98"/>
      <c r="M20" s="100"/>
      <c r="N20" s="101" t="s">
        <v>77</v>
      </c>
      <c r="O20" s="101"/>
      <c r="P20" s="101"/>
      <c r="Q20" s="101"/>
      <c r="R20" s="101"/>
      <c r="S20" s="101"/>
      <c r="T20" s="101"/>
    </row>
    <row r="21" spans="1:20" ht="70" customHeight="1" x14ac:dyDescent="0.35">
      <c r="A21" s="629"/>
      <c r="B21" s="631"/>
      <c r="C21" s="382" t="str">
        <f>'PROSEM GENAP'!B21</f>
        <v>- -</v>
      </c>
      <c r="D21" s="622"/>
      <c r="E21" s="619"/>
      <c r="F21" s="619"/>
      <c r="G21" s="622"/>
      <c r="H21" s="619"/>
      <c r="I21" s="622"/>
      <c r="J21" s="54"/>
      <c r="L21" s="98"/>
      <c r="M21" s="71"/>
      <c r="N21" s="101"/>
      <c r="O21" s="101"/>
      <c r="P21" s="101"/>
      <c r="Q21" s="101"/>
      <c r="R21" s="101"/>
      <c r="S21" s="101"/>
      <c r="T21" s="101"/>
    </row>
    <row r="22" spans="1:20" ht="70" customHeight="1" x14ac:dyDescent="0.35">
      <c r="A22" s="629" t="str">
        <f>'KD &amp; IPK'!D62</f>
        <v>Melakukan percobaan berikut presentasi hasilnya tentang gerak melingkar, makna fisis dan pemanfaatannya</v>
      </c>
      <c r="B22" s="631"/>
      <c r="C22" s="382" t="str">
        <f>'PROSEM GENAP'!B23</f>
        <v>4.6.1 Melakukan percobaan gerak melingkar menggunakan alat dan bahan sederhana yang mudah ditemukan di lingkungan sehari-hari</v>
      </c>
      <c r="D22" s="622"/>
      <c r="E22" s="619"/>
      <c r="F22" s="619"/>
      <c r="G22" s="622"/>
      <c r="H22" s="619"/>
      <c r="I22" s="622"/>
      <c r="J22" s="54"/>
    </row>
    <row r="23" spans="1:20" ht="70" customHeight="1" x14ac:dyDescent="0.35">
      <c r="A23" s="629"/>
      <c r="B23" s="632"/>
      <c r="C23" s="382" t="str">
        <f>'PROSEM GENAP'!B24</f>
        <v>4.6.2 Mempresentasikan hasil percobaan gerak melingkar</v>
      </c>
      <c r="D23" s="623"/>
      <c r="E23" s="620"/>
      <c r="F23" s="620"/>
      <c r="G23" s="623"/>
      <c r="H23" s="620"/>
      <c r="I23" s="623"/>
      <c r="J23" s="54"/>
    </row>
    <row r="24" spans="1:20" ht="70" customHeight="1" x14ac:dyDescent="0.35">
      <c r="A24" s="629" t="str">
        <f>'KD &amp; IPK'!D64</f>
        <v>Menganalisis interaksi pada gaya serta hubungan antara gaya, massa dan gerak lurus benda serta penerapannya dalam kehidupan sehari-hari</v>
      </c>
      <c r="B24" s="633" t="str">
        <f>'KD &amp; IPK'!C64</f>
        <v>Dinamika Partikel</v>
      </c>
      <c r="C24" s="382" t="str">
        <f>'PROSEM GENAP'!B27</f>
        <v>3.7.1 Menjelaskan perbedaan konsep kinematika dan dinamika</v>
      </c>
      <c r="D24" s="621">
        <v>1</v>
      </c>
      <c r="E24" s="618">
        <v>1</v>
      </c>
      <c r="F24" s="618">
        <v>1</v>
      </c>
      <c r="G24" s="621">
        <v>1</v>
      </c>
      <c r="H24" s="618">
        <v>1</v>
      </c>
      <c r="I24" s="621">
        <v>1</v>
      </c>
      <c r="J24" s="54"/>
    </row>
    <row r="25" spans="1:20" ht="70" customHeight="1" x14ac:dyDescent="0.35">
      <c r="A25" s="629"/>
      <c r="B25" s="631"/>
      <c r="C25" s="382" t="str">
        <f>'PROSEM GENAP'!B28</f>
        <v>3.7.2 Mengidentifikasi gaya yang bekerja pada suatu benda</v>
      </c>
      <c r="D25" s="622"/>
      <c r="E25" s="619"/>
      <c r="F25" s="619"/>
      <c r="G25" s="622"/>
      <c r="H25" s="619"/>
      <c r="I25" s="622"/>
      <c r="J25" s="54"/>
    </row>
    <row r="26" spans="1:20" ht="70" customHeight="1" x14ac:dyDescent="0.35">
      <c r="A26" s="629"/>
      <c r="B26" s="631"/>
      <c r="C26" s="382" t="str">
        <f>'PROSEM GENAP'!B29</f>
        <v>3.7.3 Menjelaskan konsep hukum Newton</v>
      </c>
      <c r="D26" s="622"/>
      <c r="E26" s="619"/>
      <c r="F26" s="619"/>
      <c r="G26" s="622"/>
      <c r="H26" s="619"/>
      <c r="I26" s="622"/>
      <c r="J26" s="54"/>
    </row>
    <row r="27" spans="1:20" ht="70" customHeight="1" x14ac:dyDescent="0.35">
      <c r="A27" s="629"/>
      <c r="B27" s="631"/>
      <c r="C27" s="382" t="str">
        <f>'PROSEM GENAP'!B30</f>
        <v>3.7.4 Menerapkan konsep hukum Newton dalam penyelesaian masalah pada sebuah sistem</v>
      </c>
      <c r="D27" s="622"/>
      <c r="E27" s="619"/>
      <c r="F27" s="619"/>
      <c r="G27" s="622"/>
      <c r="H27" s="619"/>
      <c r="I27" s="622"/>
      <c r="J27" s="54"/>
    </row>
    <row r="28" spans="1:20" ht="70" customHeight="1" x14ac:dyDescent="0.35">
      <c r="A28" s="629"/>
      <c r="B28" s="631"/>
      <c r="C28" s="382" t="str">
        <f>'PROSEM GENAP'!B31</f>
        <v>- -</v>
      </c>
      <c r="D28" s="622"/>
      <c r="E28" s="619"/>
      <c r="F28" s="619"/>
      <c r="G28" s="622"/>
      <c r="H28" s="619"/>
      <c r="I28" s="622"/>
      <c r="J28" s="54"/>
    </row>
    <row r="29" spans="1:20" ht="70" customHeight="1" x14ac:dyDescent="0.35">
      <c r="A29" s="629" t="str">
        <f>'KD &amp; IPK'!D69</f>
        <v>Melakukan percobaan berikut presentasi hasilnya terkait gaya serta hubungan gaya, massa dan percepatan dalam gerak lurus benda dengan menerapkan metode
ilmiah</v>
      </c>
      <c r="B29" s="631"/>
      <c r="C29" s="382" t="str">
        <f>'PROSEM GENAP'!B33</f>
        <v>4.7.1 Melakukan percobaan tentang hukum Newton menggunakan aplikasi Phet Simulasi</v>
      </c>
      <c r="D29" s="622"/>
      <c r="E29" s="619"/>
      <c r="F29" s="619"/>
      <c r="G29" s="622"/>
      <c r="H29" s="619"/>
      <c r="I29" s="622"/>
      <c r="J29" s="54"/>
    </row>
    <row r="30" spans="1:20" ht="70" customHeight="1" x14ac:dyDescent="0.35">
      <c r="A30" s="629"/>
      <c r="B30" s="632"/>
      <c r="C30" s="382" t="str">
        <f>'PROSEM GENAP'!B34</f>
        <v>4.7.2 Mempresentasi hasil percobaan tentang hukum Newton menggunakan aplikasi Phet Simulasi</v>
      </c>
      <c r="D30" s="623"/>
      <c r="E30" s="620"/>
      <c r="F30" s="620"/>
      <c r="G30" s="623"/>
      <c r="H30" s="620"/>
      <c r="I30" s="623"/>
      <c r="J30" s="54"/>
    </row>
    <row r="31" spans="1:20" ht="70" customHeight="1" x14ac:dyDescent="0.35">
      <c r="A31" s="629" t="str">
        <f>'KD &amp; IPK'!D71</f>
        <v>Menganalisis keteraturan
gerak planet dan satelit dalam Tata Surya berdasarkan hukum-hukum Newton</v>
      </c>
      <c r="B31" s="630" t="str">
        <f>'KD &amp; IPK'!C71</f>
        <v>Gravitasi</v>
      </c>
      <c r="C31" s="382" t="str">
        <f>'PROSEM GENAP'!B37</f>
        <v>3.8.1 Menjelaskan fenomena sehari-hari yang berkaitan dengan rotasi planet dan keteraturannya terhadap benda langit yang lain</v>
      </c>
      <c r="D31" s="621">
        <v>1</v>
      </c>
      <c r="E31" s="618">
        <v>1</v>
      </c>
      <c r="F31" s="618">
        <v>1</v>
      </c>
      <c r="G31" s="621">
        <v>1</v>
      </c>
      <c r="H31" s="618">
        <v>1</v>
      </c>
      <c r="I31" s="621">
        <v>1</v>
      </c>
      <c r="J31" s="54"/>
    </row>
    <row r="32" spans="1:20" ht="70" customHeight="1" x14ac:dyDescent="0.35">
      <c r="A32" s="629"/>
      <c r="B32" s="631"/>
      <c r="C32" s="382" t="str">
        <f>'PROSEM GENAP'!B38</f>
        <v>3.8.2 Menjelaskan hubungan rotasi planet dan keteraturan benda langit terhadap hukum Newton</v>
      </c>
      <c r="D32" s="622"/>
      <c r="E32" s="619"/>
      <c r="F32" s="619"/>
      <c r="G32" s="622"/>
      <c r="H32" s="619"/>
      <c r="I32" s="622"/>
      <c r="J32" s="54"/>
    </row>
    <row r="33" spans="1:10" ht="70" customHeight="1" x14ac:dyDescent="0.35">
      <c r="A33" s="629"/>
      <c r="B33" s="631"/>
      <c r="C33" s="382" t="str">
        <f>'PROSEM GENAP'!B39</f>
        <v>3.8.3 Menentukan variabel yang mempengaruhi gaya gravitasi planet</v>
      </c>
      <c r="D33" s="622"/>
      <c r="E33" s="619"/>
      <c r="F33" s="619"/>
      <c r="G33" s="622"/>
      <c r="H33" s="619"/>
      <c r="I33" s="622"/>
      <c r="J33" s="54"/>
    </row>
    <row r="34" spans="1:10" ht="70" customHeight="1" x14ac:dyDescent="0.35">
      <c r="A34" s="629"/>
      <c r="B34" s="631"/>
      <c r="C34" s="382" t="str">
        <f>'PROSEM GENAP'!B40</f>
        <v>3.8.4 Menentukan besar gaya gravitasi suatu planet</v>
      </c>
      <c r="D34" s="622"/>
      <c r="E34" s="619"/>
      <c r="F34" s="619"/>
      <c r="G34" s="622"/>
      <c r="H34" s="619"/>
      <c r="I34" s="622"/>
      <c r="J34" s="54"/>
    </row>
    <row r="35" spans="1:10" ht="70" customHeight="1" x14ac:dyDescent="0.35">
      <c r="A35" s="629"/>
      <c r="B35" s="631"/>
      <c r="C35" s="382" t="str">
        <f>'PROSEM GENAP'!B41</f>
        <v>- -</v>
      </c>
      <c r="D35" s="622"/>
      <c r="E35" s="619"/>
      <c r="F35" s="619"/>
      <c r="G35" s="622"/>
      <c r="H35" s="619"/>
      <c r="I35" s="622"/>
      <c r="J35" s="54"/>
    </row>
    <row r="36" spans="1:10" ht="70" customHeight="1" x14ac:dyDescent="0.35">
      <c r="A36" s="629" t="str">
        <f>'KD &amp; IPK'!D76</f>
        <v>Menyajikan karya mengenai gerak satelit buatan yang mengorbit bumi, pemanfaatan dan dampak yang ditimbulkannya dari penelusuran berbagai sumber informasi</v>
      </c>
      <c r="B36" s="631"/>
      <c r="C36" s="382" t="str">
        <f>'PROSEM GENAP'!B43</f>
        <v>4.8.1 Membuat alat peraga sederhana gerak satelit terhadap planet</v>
      </c>
      <c r="D36" s="622"/>
      <c r="E36" s="619"/>
      <c r="F36" s="619"/>
      <c r="G36" s="622"/>
      <c r="H36" s="619"/>
      <c r="I36" s="622"/>
      <c r="J36" s="54"/>
    </row>
    <row r="37" spans="1:10" ht="70" customHeight="1" x14ac:dyDescent="0.35">
      <c r="A37" s="629"/>
      <c r="B37" s="632"/>
      <c r="C37" s="382" t="str">
        <f>'PROSEM GENAP'!B44</f>
        <v>4.8.2 Mempresentasikan hasil karya alat peraga sederhana gerak satelit terhadap planet</v>
      </c>
      <c r="D37" s="623"/>
      <c r="E37" s="620"/>
      <c r="F37" s="620"/>
      <c r="G37" s="623"/>
      <c r="H37" s="620"/>
      <c r="I37" s="623"/>
      <c r="J37" s="54"/>
    </row>
    <row r="38" spans="1:10" ht="70" customHeight="1" x14ac:dyDescent="0.35">
      <c r="A38" s="629" t="str">
        <f>'KD &amp; IPK'!D78</f>
        <v>Menganalisis konsep energi, usaha (kerja), hubungan usaha (kerja) dan perubahan energi, hukum kekekalan energi, serta penerapannya dalam peristiwa sehari-hari</v>
      </c>
      <c r="B38" s="633" t="str">
        <f>'KD &amp; IPK'!C78</f>
        <v>Usaha</v>
      </c>
      <c r="C38" s="382" t="str">
        <f>'PROSEM GENAP'!B47</f>
        <v>3.9.1 Menjelaskan konsep usaha</v>
      </c>
      <c r="D38" s="621">
        <v>1</v>
      </c>
      <c r="E38" s="618">
        <v>1</v>
      </c>
      <c r="F38" s="618">
        <v>1</v>
      </c>
      <c r="G38" s="621">
        <v>1</v>
      </c>
      <c r="H38" s="618">
        <v>1</v>
      </c>
      <c r="I38" s="621">
        <v>1</v>
      </c>
      <c r="J38" s="54"/>
    </row>
    <row r="39" spans="1:10" ht="70" customHeight="1" x14ac:dyDescent="0.35">
      <c r="A39" s="629"/>
      <c r="B39" s="631"/>
      <c r="C39" s="382" t="str">
        <f>'PROSEM GENAP'!B48</f>
        <v>3.9.2 Mengidentifikasi varibel yang mempengaruhi usaha</v>
      </c>
      <c r="D39" s="622"/>
      <c r="E39" s="619"/>
      <c r="F39" s="619"/>
      <c r="G39" s="622"/>
      <c r="H39" s="619"/>
      <c r="I39" s="622"/>
      <c r="J39" s="54"/>
    </row>
    <row r="40" spans="1:10" ht="70" customHeight="1" x14ac:dyDescent="0.35">
      <c r="A40" s="629"/>
      <c r="B40" s="631"/>
      <c r="C40" s="382" t="str">
        <f>'PROSEM GENAP'!B49</f>
        <v>3.9.3 Mengidentifikasi hubungan usaha terhadap energi mekanik</v>
      </c>
      <c r="D40" s="622"/>
      <c r="E40" s="619"/>
      <c r="F40" s="619"/>
      <c r="G40" s="622"/>
      <c r="H40" s="619"/>
      <c r="I40" s="622"/>
      <c r="J40" s="54"/>
    </row>
    <row r="41" spans="1:10" ht="70" customHeight="1" x14ac:dyDescent="0.35">
      <c r="A41" s="629"/>
      <c r="B41" s="631"/>
      <c r="C41" s="382" t="str">
        <f>'PROSEM GENAP'!B50</f>
        <v>3.9.4 Menganalisis perubahan energi</v>
      </c>
      <c r="D41" s="622"/>
      <c r="E41" s="619"/>
      <c r="F41" s="619"/>
      <c r="G41" s="622"/>
      <c r="H41" s="619"/>
      <c r="I41" s="622"/>
      <c r="J41" s="54"/>
    </row>
    <row r="42" spans="1:10" ht="70" customHeight="1" x14ac:dyDescent="0.35">
      <c r="A42" s="629"/>
      <c r="B42" s="631"/>
      <c r="C42" s="382" t="str">
        <f>'PROSEM GENAP'!B51</f>
        <v>3.9.5 Menerapkan konsep usaha dan energi dalam penyelesaian masalah secara matematis</v>
      </c>
      <c r="D42" s="622"/>
      <c r="E42" s="619"/>
      <c r="F42" s="619"/>
      <c r="G42" s="622"/>
      <c r="H42" s="619"/>
      <c r="I42" s="622"/>
      <c r="J42" s="54"/>
    </row>
    <row r="43" spans="1:10" ht="70" customHeight="1" x14ac:dyDescent="0.35">
      <c r="A43" s="629" t="str">
        <f>'KD &amp; IPK'!D83</f>
        <v>Menerapkan metode ilmiah untuk mengajukan gagasan penyelesaian masalah gerak dalam kehidupan sehari-hari, yang berkaitan dengan
konsep energi, usaha (kerja) dan hukum kekekalan energi</v>
      </c>
      <c r="B43" s="631"/>
      <c r="C43" s="382" t="str">
        <f>'PROSEM GENAP'!B53</f>
        <v>4.9.1 Melakukan percobaan usaha dan energi menggunakan aplikasi Phet Simulasi</v>
      </c>
      <c r="D43" s="622"/>
      <c r="E43" s="619"/>
      <c r="F43" s="619"/>
      <c r="G43" s="622"/>
      <c r="H43" s="619"/>
      <c r="I43" s="622"/>
      <c r="J43" s="54"/>
    </row>
    <row r="44" spans="1:10" ht="70" customHeight="1" x14ac:dyDescent="0.35">
      <c r="A44" s="629"/>
      <c r="B44" s="632"/>
      <c r="C44" s="382" t="str">
        <f>'PROSEM GENAP'!B54</f>
        <v>4.9.2 Mempresentasikan hasil percobaan usaha dan energi dari aplikasi Phet Simulasi</v>
      </c>
      <c r="D44" s="623"/>
      <c r="E44" s="620"/>
      <c r="F44" s="620"/>
      <c r="G44" s="623"/>
      <c r="H44" s="620"/>
      <c r="I44" s="623"/>
      <c r="J44" s="54"/>
    </row>
    <row r="45" spans="1:10" ht="70" customHeight="1" x14ac:dyDescent="0.35">
      <c r="A45" s="629" t="str">
        <f>'KD &amp; IPK'!D85</f>
        <v>Menerapkan konsep
momentum dan impuls, serta hukum kekekalan momentum dalam kehidupan sehari-hari</v>
      </c>
      <c r="B45" s="633" t="str">
        <f>'KD &amp; IPK'!C85</f>
        <v>Momentum dan Impuls</v>
      </c>
      <c r="C45" s="382" t="str">
        <f>'PROSEM GENAP'!B57</f>
        <v>3.10.1 Mengidentifikasi fenomena kehidupan sehari-hari yang berkaitan dengan konsep momentum</v>
      </c>
      <c r="D45" s="621">
        <v>1</v>
      </c>
      <c r="E45" s="618">
        <v>1</v>
      </c>
      <c r="F45" s="618">
        <v>1</v>
      </c>
      <c r="G45" s="621">
        <v>1</v>
      </c>
      <c r="H45" s="618">
        <v>1</v>
      </c>
      <c r="I45" s="621">
        <v>1</v>
      </c>
      <c r="J45" s="54"/>
    </row>
    <row r="46" spans="1:10" ht="70" customHeight="1" x14ac:dyDescent="0.35">
      <c r="A46" s="629"/>
      <c r="B46" s="631"/>
      <c r="C46" s="382" t="str">
        <f>'PROSEM GENAP'!B58</f>
        <v>3.10.2 Menganalisis momentum pada suatu kejadian secara matematis</v>
      </c>
      <c r="D46" s="622"/>
      <c r="E46" s="619"/>
      <c r="F46" s="619"/>
      <c r="G46" s="622"/>
      <c r="H46" s="619"/>
      <c r="I46" s="622"/>
      <c r="J46" s="54"/>
    </row>
    <row r="47" spans="1:10" ht="70" customHeight="1" x14ac:dyDescent="0.35">
      <c r="A47" s="629"/>
      <c r="B47" s="631"/>
      <c r="C47" s="382" t="str">
        <f>'PROSEM GENAP'!B59</f>
        <v xml:space="preserve">3.10.3 Menjelaskan konsep impuls </v>
      </c>
      <c r="D47" s="622"/>
      <c r="E47" s="619"/>
      <c r="F47" s="619"/>
      <c r="G47" s="622"/>
      <c r="H47" s="619"/>
      <c r="I47" s="622"/>
      <c r="J47" s="54"/>
    </row>
    <row r="48" spans="1:10" ht="70" customHeight="1" x14ac:dyDescent="0.35">
      <c r="A48" s="629"/>
      <c r="B48" s="631"/>
      <c r="C48" s="382" t="str">
        <f>'PROSEM GENAP'!B60</f>
        <v xml:space="preserve">3.10.4 Menganalisis variabel yang mempengaruhi hukum kekekalan momentum </v>
      </c>
      <c r="D48" s="622"/>
      <c r="E48" s="619"/>
      <c r="F48" s="619"/>
      <c r="G48" s="622"/>
      <c r="H48" s="619"/>
      <c r="I48" s="622"/>
      <c r="J48" s="54"/>
    </row>
    <row r="49" spans="1:10" ht="70" customHeight="1" x14ac:dyDescent="0.35">
      <c r="A49" s="629"/>
      <c r="B49" s="631"/>
      <c r="C49" s="382" t="str">
        <f>'PROSEM GENAP'!B61</f>
        <v>3.10.5 Menganalisis peristiwa tumbukan dalam kehidupan sehari-hari</v>
      </c>
      <c r="D49" s="622"/>
      <c r="E49" s="619"/>
      <c r="F49" s="619"/>
      <c r="G49" s="622"/>
      <c r="H49" s="619"/>
      <c r="I49" s="622"/>
      <c r="J49" s="54"/>
    </row>
    <row r="50" spans="1:10" ht="70" customHeight="1" x14ac:dyDescent="0.35">
      <c r="A50" s="629" t="str">
        <f>'KD &amp; IPK'!D90</f>
        <v>Menyajikan hasil pengujian penerapan hukum kekekalan momentum, misalnya bola jatuh bebas ke lantai dan roket sederhana</v>
      </c>
      <c r="B50" s="631"/>
      <c r="C50" s="382" t="str">
        <f>'PROSEM GENAP'!B63</f>
        <v>4.10.1 Melakukan perobaan momentum dan impuls menggunakan aplikasi Phet Simulasi</v>
      </c>
      <c r="D50" s="622"/>
      <c r="E50" s="619"/>
      <c r="F50" s="619"/>
      <c r="G50" s="622"/>
      <c r="H50" s="619"/>
      <c r="I50" s="622"/>
      <c r="J50" s="54"/>
    </row>
    <row r="51" spans="1:10" ht="70" customHeight="1" x14ac:dyDescent="0.35">
      <c r="A51" s="629"/>
      <c r="B51" s="632"/>
      <c r="C51" s="382" t="str">
        <f>'PROSEM GENAP'!B64</f>
        <v>4.10.2 Mempresentasikan hasil percobaan momentum dan impuls dari aplikasi Phet Simulasi</v>
      </c>
      <c r="D51" s="623"/>
      <c r="E51" s="620"/>
      <c r="F51" s="620"/>
      <c r="G51" s="623"/>
      <c r="H51" s="620"/>
      <c r="I51" s="623"/>
      <c r="J51" s="54"/>
    </row>
    <row r="52" spans="1:10" ht="70" customHeight="1" x14ac:dyDescent="0.35">
      <c r="A52" s="629" t="str">
        <f>'KD &amp; IPK'!D92</f>
        <v>-</v>
      </c>
      <c r="B52" s="633" t="str">
        <f>'KD &amp; IPK'!C92</f>
        <v>-</v>
      </c>
      <c r="C52" s="382" t="str">
        <f>'PROSEM GENAP'!B67</f>
        <v xml:space="preserve"> </v>
      </c>
      <c r="D52" s="621">
        <v>1</v>
      </c>
      <c r="E52" s="618">
        <v>1</v>
      </c>
      <c r="F52" s="618">
        <v>1</v>
      </c>
      <c r="G52" s="621">
        <v>1</v>
      </c>
      <c r="H52" s="618">
        <v>1</v>
      </c>
      <c r="I52" s="621">
        <v>1</v>
      </c>
      <c r="J52" s="54"/>
    </row>
    <row r="53" spans="1:10" ht="70" customHeight="1" x14ac:dyDescent="0.35">
      <c r="A53" s="629"/>
      <c r="B53" s="631"/>
      <c r="C53" s="382" t="str">
        <f>'PROSEM GENAP'!B68</f>
        <v xml:space="preserve"> </v>
      </c>
      <c r="D53" s="622"/>
      <c r="E53" s="619"/>
      <c r="F53" s="619"/>
      <c r="G53" s="622"/>
      <c r="H53" s="619"/>
      <c r="I53" s="622"/>
      <c r="J53" s="54"/>
    </row>
    <row r="54" spans="1:10" ht="70" customHeight="1" x14ac:dyDescent="0.35">
      <c r="A54" s="629"/>
      <c r="B54" s="631"/>
      <c r="C54" s="382" t="str">
        <f>'PROSEM GENAP'!B69</f>
        <v xml:space="preserve"> </v>
      </c>
      <c r="D54" s="622"/>
      <c r="E54" s="619"/>
      <c r="F54" s="619"/>
      <c r="G54" s="622"/>
      <c r="H54" s="619"/>
      <c r="I54" s="622"/>
      <c r="J54" s="54"/>
    </row>
    <row r="55" spans="1:10" ht="70" customHeight="1" x14ac:dyDescent="0.35">
      <c r="A55" s="629"/>
      <c r="B55" s="631"/>
      <c r="C55" s="382" t="str">
        <f>'PROSEM GENAP'!B70</f>
        <v xml:space="preserve"> </v>
      </c>
      <c r="D55" s="622"/>
      <c r="E55" s="619"/>
      <c r="F55" s="619"/>
      <c r="G55" s="622"/>
      <c r="H55" s="619"/>
      <c r="I55" s="622"/>
      <c r="J55" s="54"/>
    </row>
    <row r="56" spans="1:10" ht="70" customHeight="1" x14ac:dyDescent="0.35">
      <c r="A56" s="629"/>
      <c r="B56" s="631"/>
      <c r="C56" s="382" t="str">
        <f>'PROSEM GENAP'!B71</f>
        <v xml:space="preserve"> </v>
      </c>
      <c r="D56" s="622"/>
      <c r="E56" s="619"/>
      <c r="F56" s="619"/>
      <c r="G56" s="622"/>
      <c r="H56" s="619"/>
      <c r="I56" s="622"/>
      <c r="J56" s="54"/>
    </row>
    <row r="57" spans="1:10" ht="70" customHeight="1" x14ac:dyDescent="0.35">
      <c r="A57" s="629" t="str">
        <f>'KD &amp; IPK'!D97</f>
        <v>-</v>
      </c>
      <c r="B57" s="631"/>
      <c r="C57" s="382" t="str">
        <f>'PROSEM GENAP'!B73</f>
        <v xml:space="preserve"> </v>
      </c>
      <c r="D57" s="622"/>
      <c r="E57" s="619"/>
      <c r="F57" s="619"/>
      <c r="G57" s="622"/>
      <c r="H57" s="619"/>
      <c r="I57" s="622"/>
      <c r="J57" s="54"/>
    </row>
    <row r="58" spans="1:10" ht="70" customHeight="1" x14ac:dyDescent="0.35">
      <c r="A58" s="629"/>
      <c r="B58" s="632"/>
      <c r="C58" s="382" t="str">
        <f>'PROSEM GENAP'!B74</f>
        <v xml:space="preserve"> </v>
      </c>
      <c r="D58" s="623"/>
      <c r="E58" s="620"/>
      <c r="F58" s="620"/>
      <c r="G58" s="623"/>
      <c r="H58" s="620"/>
      <c r="I58" s="623"/>
      <c r="J58" s="54"/>
    </row>
    <row r="59" spans="1:10" x14ac:dyDescent="0.35">
      <c r="A59" s="72"/>
      <c r="B59" s="72"/>
      <c r="C59" s="72"/>
      <c r="D59" s="72"/>
      <c r="E59" s="72"/>
      <c r="F59" s="72"/>
      <c r="G59" s="72"/>
      <c r="H59" s="72"/>
      <c r="I59" s="72"/>
      <c r="J59" s="54"/>
    </row>
    <row r="60" spans="1:10" ht="15.5" x14ac:dyDescent="0.35">
      <c r="A60" s="123"/>
      <c r="B60" s="123"/>
      <c r="C60" s="123"/>
      <c r="D60" s="123"/>
      <c r="E60" s="123"/>
      <c r="F60" s="123"/>
      <c r="G60" s="637" t="str">
        <f>'KD &amp; IPK'!I100</f>
        <v>Nanga Temenang, 21 Juli 2021</v>
      </c>
      <c r="H60" s="637"/>
      <c r="I60" s="637"/>
    </row>
    <row r="61" spans="1:10" ht="15.5" x14ac:dyDescent="0.35">
      <c r="A61" s="123" t="str">
        <f>'KD &amp; IPK'!A101</f>
        <v>Mengetahui,</v>
      </c>
      <c r="B61" s="126"/>
      <c r="C61" s="123"/>
      <c r="D61" s="123"/>
      <c r="E61" s="123"/>
      <c r="F61" s="123"/>
      <c r="G61" s="127"/>
      <c r="H61" s="127"/>
      <c r="I61" s="127"/>
      <c r="J61" s="54"/>
    </row>
    <row r="62" spans="1:10" ht="15.5" x14ac:dyDescent="0.35">
      <c r="A62" s="123" t="str">
        <f>'KD &amp; IPK'!A102</f>
        <v>Kepala SMA Negeri 2 Jongkong</v>
      </c>
      <c r="B62" s="126"/>
      <c r="C62" s="123"/>
      <c r="D62" s="123"/>
      <c r="E62" s="123"/>
      <c r="F62" s="123"/>
      <c r="G62" s="128" t="str">
        <f>'KD &amp; IPK'!I102</f>
        <v>Guru Mata Pelajaran FISIKA</v>
      </c>
      <c r="H62" s="129"/>
      <c r="I62" s="129"/>
    </row>
    <row r="63" spans="1:10" ht="15.5" x14ac:dyDescent="0.35">
      <c r="A63" s="123"/>
      <c r="B63" s="123"/>
      <c r="C63" s="123"/>
      <c r="D63" s="123"/>
      <c r="E63" s="123"/>
      <c r="F63" s="123"/>
      <c r="G63" s="127"/>
      <c r="H63" s="127"/>
      <c r="I63" s="127"/>
      <c r="J63" s="54"/>
    </row>
    <row r="64" spans="1:10" ht="15.5" x14ac:dyDescent="0.35">
      <c r="A64" s="123"/>
      <c r="B64" s="123"/>
      <c r="C64" s="123"/>
      <c r="D64" s="123"/>
      <c r="E64" s="123"/>
      <c r="F64" s="123"/>
      <c r="G64" s="127"/>
      <c r="H64" s="127"/>
      <c r="I64" s="127"/>
      <c r="J64" s="54"/>
    </row>
    <row r="65" spans="1:10" ht="15.5" x14ac:dyDescent="0.35">
      <c r="A65" s="123"/>
      <c r="B65" s="123"/>
      <c r="C65" s="123"/>
      <c r="D65" s="123"/>
      <c r="E65" s="123"/>
      <c r="F65" s="123"/>
      <c r="G65" s="127"/>
      <c r="H65" s="127"/>
      <c r="I65" s="127"/>
      <c r="J65" s="54"/>
    </row>
    <row r="66" spans="1:10" ht="15.5" x14ac:dyDescent="0.35">
      <c r="A66" s="125" t="str">
        <f>'KD &amp; IPK'!A106</f>
        <v>KUSNADI, S.Pd</v>
      </c>
      <c r="B66" s="126"/>
      <c r="C66" s="123"/>
      <c r="D66" s="123"/>
      <c r="E66" s="123"/>
      <c r="F66" s="123"/>
      <c r="G66" s="635" t="str">
        <f>'KD &amp; IPK'!I106</f>
        <v>ARI LINTANG, S.Pd</v>
      </c>
      <c r="H66" s="635"/>
      <c r="I66" s="635"/>
    </row>
    <row r="67" spans="1:10" ht="15.5" x14ac:dyDescent="0.35">
      <c r="A67" s="123" t="str">
        <f>'KD &amp; IPK'!A107</f>
        <v>NIP. 19791215 200502 1 001</v>
      </c>
      <c r="B67" s="126"/>
      <c r="C67" s="123"/>
      <c r="D67" s="123"/>
      <c r="E67" s="123"/>
      <c r="F67" s="123"/>
      <c r="G67" s="636" t="str">
        <f>'KD &amp; IPK'!I107</f>
        <v>NIP. 19950314 202012 1 014</v>
      </c>
      <c r="H67" s="636"/>
      <c r="I67" s="636"/>
    </row>
    <row r="68" spans="1:10" x14ac:dyDescent="0.35">
      <c r="A68" s="103"/>
      <c r="B68" s="103"/>
      <c r="C68" s="103"/>
      <c r="D68" s="103"/>
      <c r="E68" s="103"/>
      <c r="F68" s="103"/>
      <c r="G68" s="103"/>
      <c r="H68" s="103"/>
      <c r="I68" s="103"/>
    </row>
  </sheetData>
  <sheetProtection algorithmName="SHA-512" hashValue="E5sYkNRBjU3pAbJ3SrSM0r12FUOgLznBu/WZ3auUmavHG0XbBWpejGPJcj6H0BICTyvy4qnPTwuSs2YCH+4gmw==" saltValue="HuWlE8Qd3v92o0gko7RyxA==" spinCount="100000" sheet="1" objects="1" scenarios="1"/>
  <customSheetViews>
    <customSheetView guid="{6C28EDC6-9B9A-487C-AE29-3651CE232269}" topLeftCell="A9">
      <selection activeCell="I17" sqref="I17:I58"/>
      <pageMargins left="0.11811023622047245" right="0.11811023622047245" top="0.74803149606299213" bottom="0.15748031496062992" header="0.31496062992125984" footer="0.31496062992125984"/>
      <pageSetup paperSize="9" orientation="landscape" horizontalDpi="4294967293" verticalDpi="0" r:id="rId1"/>
    </customSheetView>
  </customSheetViews>
  <mergeCells count="75">
    <mergeCell ref="G66:I66"/>
    <mergeCell ref="G67:I67"/>
    <mergeCell ref="A1:I1"/>
    <mergeCell ref="A2:I2"/>
    <mergeCell ref="A3:I3"/>
    <mergeCell ref="A4:I4"/>
    <mergeCell ref="A5:I5"/>
    <mergeCell ref="A6:I6"/>
    <mergeCell ref="G52:G58"/>
    <mergeCell ref="H52:H58"/>
    <mergeCell ref="I52:I58"/>
    <mergeCell ref="A57:A58"/>
    <mergeCell ref="G60:I60"/>
    <mergeCell ref="A50:A51"/>
    <mergeCell ref="A52:A56"/>
    <mergeCell ref="B52:B58"/>
    <mergeCell ref="F52:F58"/>
    <mergeCell ref="I38:I44"/>
    <mergeCell ref="F45:F51"/>
    <mergeCell ref="G45:G51"/>
    <mergeCell ref="H45:H51"/>
    <mergeCell ref="I45:I51"/>
    <mergeCell ref="G38:G44"/>
    <mergeCell ref="H38:H44"/>
    <mergeCell ref="A45:A49"/>
    <mergeCell ref="B45:B51"/>
    <mergeCell ref="D45:D51"/>
    <mergeCell ref="E45:E51"/>
    <mergeCell ref="D52:D58"/>
    <mergeCell ref="E52:E58"/>
    <mergeCell ref="A38:A42"/>
    <mergeCell ref="B38:B44"/>
    <mergeCell ref="D38:D44"/>
    <mergeCell ref="E38:E44"/>
    <mergeCell ref="F38:F44"/>
    <mergeCell ref="A43:A44"/>
    <mergeCell ref="H24:H30"/>
    <mergeCell ref="I24:I30"/>
    <mergeCell ref="A29:A30"/>
    <mergeCell ref="A31:A35"/>
    <mergeCell ref="B31:B37"/>
    <mergeCell ref="D31:D37"/>
    <mergeCell ref="E31:E37"/>
    <mergeCell ref="F31:F37"/>
    <mergeCell ref="G31:G37"/>
    <mergeCell ref="F24:F30"/>
    <mergeCell ref="H31:H37"/>
    <mergeCell ref="I31:I37"/>
    <mergeCell ref="A36:A37"/>
    <mergeCell ref="A24:A28"/>
    <mergeCell ref="B24:B30"/>
    <mergeCell ref="D24:D30"/>
    <mergeCell ref="E24:E30"/>
    <mergeCell ref="G24:G30"/>
    <mergeCell ref="H15:H16"/>
    <mergeCell ref="I15:I16"/>
    <mergeCell ref="A17:A21"/>
    <mergeCell ref="B17:B23"/>
    <mergeCell ref="D17:D23"/>
    <mergeCell ref="E17:E23"/>
    <mergeCell ref="F17:F23"/>
    <mergeCell ref="G17:G23"/>
    <mergeCell ref="H17:H23"/>
    <mergeCell ref="I17:I23"/>
    <mergeCell ref="A15:A16"/>
    <mergeCell ref="B15:B16"/>
    <mergeCell ref="C15:C16"/>
    <mergeCell ref="D15:D16"/>
    <mergeCell ref="E15:G15"/>
    <mergeCell ref="A22:A23"/>
    <mergeCell ref="A8:I8"/>
    <mergeCell ref="A10:B10"/>
    <mergeCell ref="A11:B11"/>
    <mergeCell ref="A12:B12"/>
    <mergeCell ref="A13:B13"/>
  </mergeCells>
  <pageMargins left="0.11811023622047245" right="0.11811023622047245" top="0.74803149606299213" bottom="0.15748031496062992" header="0.31496062992125984" footer="0.31496062992125984"/>
  <pageSetup paperSize="9" orientation="landscape" horizontalDpi="4294967293" verticalDpi="36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3C3B-7A5E-40A8-B6C9-8A917E19783F}">
  <dimension ref="A1:AL64"/>
  <sheetViews>
    <sheetView showGridLines="0" tabSelected="1" zoomScale="86" zoomScaleNormal="86" workbookViewId="0">
      <selection activeCell="AK54" sqref="AK54"/>
    </sheetView>
  </sheetViews>
  <sheetFormatPr defaultRowHeight="14" x14ac:dyDescent="0.3"/>
  <cols>
    <col min="1" max="1" width="0.7265625" style="54" customWidth="1"/>
    <col min="2" max="2" width="5.26953125" style="54" customWidth="1"/>
    <col min="3" max="3" width="4.81640625" style="54" customWidth="1"/>
    <col min="4" max="33" width="4.453125" style="54" customWidth="1"/>
    <col min="34" max="16384" width="8.7265625" style="54"/>
  </cols>
  <sheetData>
    <row r="1" spans="1:38" ht="20" x14ac:dyDescent="0.3">
      <c r="A1" s="643" t="s">
        <v>34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4"/>
      <c r="AI1" s="644"/>
      <c r="AJ1" s="644"/>
      <c r="AK1" s="644"/>
      <c r="AL1" s="644"/>
    </row>
    <row r="2" spans="1:38" x14ac:dyDescent="0.3">
      <c r="A2" s="645"/>
      <c r="B2" s="646" t="s">
        <v>184</v>
      </c>
      <c r="C2" s="646"/>
      <c r="D2" s="646"/>
      <c r="E2" s="646"/>
      <c r="F2" s="647" t="s">
        <v>5</v>
      </c>
      <c r="G2" s="647"/>
      <c r="H2" s="647"/>
      <c r="I2" s="647"/>
      <c r="J2" s="287"/>
      <c r="K2" s="287"/>
      <c r="L2" s="287"/>
      <c r="M2" s="287"/>
      <c r="N2" s="647"/>
      <c r="O2" s="648"/>
      <c r="P2" s="648"/>
      <c r="Q2" s="648"/>
      <c r="R2" s="648"/>
      <c r="S2" s="648"/>
      <c r="T2" s="287"/>
      <c r="U2" s="287"/>
      <c r="V2" s="287"/>
      <c r="W2" s="649" t="s">
        <v>185</v>
      </c>
      <c r="X2" s="649"/>
      <c r="Y2" s="649"/>
      <c r="Z2" s="649"/>
      <c r="AA2" s="649"/>
      <c r="AB2" s="649"/>
      <c r="AC2" s="650" t="str">
        <f>Identitas!B14</f>
        <v>FISIKA</v>
      </c>
      <c r="AD2" s="651"/>
      <c r="AE2" s="651"/>
      <c r="AF2" s="651"/>
      <c r="AG2" s="287"/>
      <c r="AH2" s="644"/>
      <c r="AI2" s="644"/>
      <c r="AJ2" s="644"/>
      <c r="AK2" s="644"/>
      <c r="AL2" s="644"/>
    </row>
    <row r="3" spans="1:38" x14ac:dyDescent="0.3">
      <c r="A3" s="645"/>
      <c r="B3" s="646" t="s">
        <v>56</v>
      </c>
      <c r="C3" s="646"/>
      <c r="D3" s="646"/>
      <c r="E3" s="646"/>
      <c r="F3" s="652" t="str">
        <f>Identitas!B15</f>
        <v>X MIA</v>
      </c>
      <c r="G3" s="653"/>
      <c r="H3" s="653"/>
      <c r="I3" s="653"/>
      <c r="J3" s="287"/>
      <c r="K3" s="287"/>
      <c r="L3" s="287"/>
      <c r="M3" s="287"/>
      <c r="N3" s="653"/>
      <c r="O3" s="654"/>
      <c r="P3" s="654"/>
      <c r="Q3" s="654"/>
      <c r="R3" s="654"/>
      <c r="S3" s="654"/>
      <c r="T3" s="287"/>
      <c r="U3" s="287"/>
      <c r="V3" s="287"/>
      <c r="W3" s="655" t="s">
        <v>186</v>
      </c>
      <c r="X3" s="655"/>
      <c r="Y3" s="655"/>
      <c r="Z3" s="655"/>
      <c r="AA3" s="655"/>
      <c r="AB3" s="655"/>
      <c r="AC3" s="656" t="str">
        <f>Identitas!B12</f>
        <v>ARI LINTANG, S.Pd</v>
      </c>
      <c r="AD3" s="656"/>
      <c r="AE3" s="656"/>
      <c r="AF3" s="656"/>
      <c r="AG3" s="654"/>
      <c r="AH3" s="644"/>
      <c r="AI3" s="644"/>
      <c r="AJ3" s="644"/>
      <c r="AK3" s="644"/>
      <c r="AL3" s="644"/>
    </row>
    <row r="4" spans="1:38" ht="14.5" thickBot="1" x14ac:dyDescent="0.35">
      <c r="A4" s="657"/>
      <c r="B4" s="657"/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  <c r="O4" s="657"/>
      <c r="P4" s="657"/>
      <c r="Q4" s="657"/>
      <c r="R4" s="657"/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/>
      <c r="AE4" s="657"/>
      <c r="AF4" s="657"/>
      <c r="AG4" s="657"/>
      <c r="AH4" s="644"/>
      <c r="AI4" s="644"/>
      <c r="AJ4" s="644"/>
      <c r="AK4" s="644"/>
      <c r="AL4" s="644"/>
    </row>
    <row r="5" spans="1:38" ht="15" thickTop="1" thickBot="1" x14ac:dyDescent="0.35">
      <c r="A5" s="658"/>
      <c r="B5" s="659" t="s">
        <v>187</v>
      </c>
      <c r="C5" s="660" t="s">
        <v>188</v>
      </c>
      <c r="D5" s="661" t="s">
        <v>189</v>
      </c>
      <c r="E5" s="661"/>
      <c r="F5" s="661"/>
      <c r="G5" s="661"/>
      <c r="H5" s="661"/>
      <c r="I5" s="662"/>
      <c r="J5" s="661" t="s">
        <v>190</v>
      </c>
      <c r="K5" s="661"/>
      <c r="L5" s="661"/>
      <c r="M5" s="661"/>
      <c r="N5" s="661"/>
      <c r="O5" s="662"/>
      <c r="P5" s="661" t="s">
        <v>191</v>
      </c>
      <c r="Q5" s="661"/>
      <c r="R5" s="661"/>
      <c r="S5" s="661"/>
      <c r="T5" s="661"/>
      <c r="U5" s="662"/>
      <c r="V5" s="661" t="s">
        <v>192</v>
      </c>
      <c r="W5" s="661"/>
      <c r="X5" s="661"/>
      <c r="Y5" s="661"/>
      <c r="Z5" s="661"/>
      <c r="AA5" s="661"/>
      <c r="AB5" s="663" t="s">
        <v>193</v>
      </c>
      <c r="AC5" s="664"/>
      <c r="AD5" s="664"/>
      <c r="AE5" s="664"/>
      <c r="AF5" s="664"/>
      <c r="AG5" s="665"/>
      <c r="AH5" s="644"/>
      <c r="AI5" s="666" t="s">
        <v>53</v>
      </c>
      <c r="AJ5" s="667"/>
      <c r="AK5" s="667"/>
      <c r="AL5" s="667"/>
    </row>
    <row r="6" spans="1:38" ht="15" thickTop="1" thickBot="1" x14ac:dyDescent="0.35">
      <c r="A6" s="658"/>
      <c r="B6" s="668"/>
      <c r="C6" s="669" t="s">
        <v>194</v>
      </c>
      <c r="D6" s="670" t="s">
        <v>100</v>
      </c>
      <c r="E6" s="671" t="s">
        <v>101</v>
      </c>
      <c r="F6" s="671" t="s">
        <v>102</v>
      </c>
      <c r="G6" s="671" t="s">
        <v>103</v>
      </c>
      <c r="H6" s="671" t="s">
        <v>104</v>
      </c>
      <c r="I6" s="672" t="s">
        <v>105</v>
      </c>
      <c r="J6" s="673" t="s">
        <v>100</v>
      </c>
      <c r="K6" s="671" t="s">
        <v>101</v>
      </c>
      <c r="L6" s="671" t="s">
        <v>102</v>
      </c>
      <c r="M6" s="671" t="s">
        <v>103</v>
      </c>
      <c r="N6" s="671" t="s">
        <v>104</v>
      </c>
      <c r="O6" s="674" t="s">
        <v>105</v>
      </c>
      <c r="P6" s="670" t="s">
        <v>100</v>
      </c>
      <c r="Q6" s="671" t="s">
        <v>101</v>
      </c>
      <c r="R6" s="671" t="s">
        <v>102</v>
      </c>
      <c r="S6" s="671" t="s">
        <v>103</v>
      </c>
      <c r="T6" s="671" t="s">
        <v>104</v>
      </c>
      <c r="U6" s="672" t="s">
        <v>105</v>
      </c>
      <c r="V6" s="673" t="s">
        <v>100</v>
      </c>
      <c r="W6" s="671" t="s">
        <v>101</v>
      </c>
      <c r="X6" s="671" t="s">
        <v>102</v>
      </c>
      <c r="Y6" s="671" t="s">
        <v>103</v>
      </c>
      <c r="Z6" s="671" t="s">
        <v>104</v>
      </c>
      <c r="AA6" s="674" t="s">
        <v>105</v>
      </c>
      <c r="AB6" s="670" t="s">
        <v>100</v>
      </c>
      <c r="AC6" s="671" t="s">
        <v>101</v>
      </c>
      <c r="AD6" s="671" t="s">
        <v>102</v>
      </c>
      <c r="AE6" s="671" t="s">
        <v>103</v>
      </c>
      <c r="AF6" s="671" t="s">
        <v>104</v>
      </c>
      <c r="AG6" s="672" t="s">
        <v>105</v>
      </c>
      <c r="AH6" s="644"/>
      <c r="AI6" s="675" t="s">
        <v>268</v>
      </c>
      <c r="AJ6" s="675"/>
      <c r="AK6" s="675"/>
      <c r="AL6" s="675"/>
    </row>
    <row r="7" spans="1:38" ht="14.5" thickTop="1" x14ac:dyDescent="0.3">
      <c r="A7" s="658"/>
      <c r="B7" s="676"/>
      <c r="C7" s="677"/>
      <c r="D7" s="678"/>
      <c r="E7" s="679"/>
      <c r="F7" s="679"/>
      <c r="G7" s="679">
        <v>1</v>
      </c>
      <c r="H7" s="679">
        <v>2</v>
      </c>
      <c r="I7" s="680">
        <v>3</v>
      </c>
      <c r="J7" s="678">
        <v>5</v>
      </c>
      <c r="K7" s="679">
        <v>6</v>
      </c>
      <c r="L7" s="679">
        <v>7</v>
      </c>
      <c r="M7" s="679">
        <v>8</v>
      </c>
      <c r="N7" s="679">
        <v>9</v>
      </c>
      <c r="O7" s="680">
        <v>10</v>
      </c>
      <c r="P7" s="678">
        <v>12</v>
      </c>
      <c r="Q7" s="679">
        <v>13</v>
      </c>
      <c r="R7" s="679">
        <v>14</v>
      </c>
      <c r="S7" s="679">
        <v>15</v>
      </c>
      <c r="T7" s="679">
        <v>16</v>
      </c>
      <c r="U7" s="680">
        <v>17</v>
      </c>
      <c r="V7" s="678">
        <v>19</v>
      </c>
      <c r="W7" s="679">
        <v>20</v>
      </c>
      <c r="X7" s="679">
        <v>21</v>
      </c>
      <c r="Y7" s="679">
        <v>22</v>
      </c>
      <c r="Z7" s="679">
        <v>23</v>
      </c>
      <c r="AA7" s="681">
        <v>24</v>
      </c>
      <c r="AB7" s="682">
        <v>26</v>
      </c>
      <c r="AC7" s="679">
        <v>27</v>
      </c>
      <c r="AD7" s="679">
        <v>28</v>
      </c>
      <c r="AE7" s="679">
        <v>29</v>
      </c>
      <c r="AF7" s="679">
        <v>30</v>
      </c>
      <c r="AG7" s="680">
        <v>31</v>
      </c>
      <c r="AH7" s="644"/>
      <c r="AI7" s="675"/>
      <c r="AJ7" s="675"/>
      <c r="AK7" s="675"/>
      <c r="AL7" s="675"/>
    </row>
    <row r="8" spans="1:38" ht="14.5" customHeight="1" x14ac:dyDescent="0.3">
      <c r="A8" s="658"/>
      <c r="B8" s="683">
        <v>44378</v>
      </c>
      <c r="C8" s="684">
        <v>1</v>
      </c>
      <c r="D8" s="685"/>
      <c r="E8" s="686"/>
      <c r="F8" s="686"/>
      <c r="G8" s="686"/>
      <c r="H8" s="686"/>
      <c r="I8" s="687"/>
      <c r="J8" s="685"/>
      <c r="K8" s="686"/>
      <c r="L8" s="686"/>
      <c r="M8" s="686"/>
      <c r="N8" s="686"/>
      <c r="O8" s="687"/>
      <c r="P8" s="688" t="s">
        <v>195</v>
      </c>
      <c r="Q8" s="689" t="s">
        <v>196</v>
      </c>
      <c r="R8" s="690"/>
      <c r="S8" s="691"/>
      <c r="T8" s="692"/>
      <c r="U8" s="693"/>
      <c r="V8" s="694"/>
      <c r="W8" s="695" t="s">
        <v>115</v>
      </c>
      <c r="X8" s="692"/>
      <c r="Y8" s="692"/>
      <c r="Z8" s="692"/>
      <c r="AA8" s="696"/>
      <c r="AB8" s="697"/>
      <c r="AC8" s="692"/>
      <c r="AD8" s="692"/>
      <c r="AE8" s="692"/>
      <c r="AF8" s="692"/>
      <c r="AG8" s="698"/>
      <c r="AH8" s="644"/>
      <c r="AI8" s="699" t="s">
        <v>267</v>
      </c>
      <c r="AJ8" s="699"/>
      <c r="AK8" s="699"/>
      <c r="AL8" s="699"/>
    </row>
    <row r="9" spans="1:38" x14ac:dyDescent="0.3">
      <c r="A9" s="658"/>
      <c r="B9" s="700"/>
      <c r="C9" s="701">
        <v>2</v>
      </c>
      <c r="D9" s="685"/>
      <c r="E9" s="686"/>
      <c r="F9" s="686"/>
      <c r="G9" s="686"/>
      <c r="H9" s="686"/>
      <c r="I9" s="687"/>
      <c r="J9" s="685"/>
      <c r="K9" s="686"/>
      <c r="L9" s="686"/>
      <c r="M9" s="686"/>
      <c r="N9" s="686"/>
      <c r="O9" s="687"/>
      <c r="P9" s="702"/>
      <c r="Q9" s="703"/>
      <c r="R9" s="704"/>
      <c r="S9" s="705"/>
      <c r="T9" s="692"/>
      <c r="U9" s="706"/>
      <c r="V9" s="694"/>
      <c r="W9" s="707"/>
      <c r="X9" s="692"/>
      <c r="Y9" s="692"/>
      <c r="Z9" s="692"/>
      <c r="AA9" s="696"/>
      <c r="AB9" s="697"/>
      <c r="AC9" s="692"/>
      <c r="AD9" s="692"/>
      <c r="AE9" s="692"/>
      <c r="AF9" s="692"/>
      <c r="AG9" s="698"/>
      <c r="AH9" s="644"/>
      <c r="AI9" s="699"/>
      <c r="AJ9" s="699"/>
      <c r="AK9" s="699"/>
      <c r="AL9" s="699"/>
    </row>
    <row r="10" spans="1:38" x14ac:dyDescent="0.3">
      <c r="A10" s="658"/>
      <c r="B10" s="700"/>
      <c r="C10" s="701">
        <v>3</v>
      </c>
      <c r="D10" s="685"/>
      <c r="E10" s="686"/>
      <c r="F10" s="686"/>
      <c r="G10" s="686"/>
      <c r="H10" s="686"/>
      <c r="I10" s="687"/>
      <c r="J10" s="685"/>
      <c r="K10" s="686"/>
      <c r="L10" s="686"/>
      <c r="M10" s="686"/>
      <c r="N10" s="686"/>
      <c r="O10" s="687"/>
      <c r="P10" s="702"/>
      <c r="Q10" s="703"/>
      <c r="R10" s="704"/>
      <c r="S10" s="705"/>
      <c r="T10" s="692"/>
      <c r="U10" s="706"/>
      <c r="V10" s="694"/>
      <c r="W10" s="707"/>
      <c r="X10" s="692"/>
      <c r="Y10" s="692"/>
      <c r="Z10" s="692"/>
      <c r="AA10" s="696"/>
      <c r="AB10" s="697"/>
      <c r="AC10" s="692"/>
      <c r="AD10" s="692"/>
      <c r="AE10" s="692"/>
      <c r="AF10" s="692"/>
      <c r="AG10" s="698"/>
      <c r="AH10" s="644"/>
      <c r="AI10" s="699"/>
      <c r="AJ10" s="699"/>
      <c r="AK10" s="699"/>
      <c r="AL10" s="699"/>
    </row>
    <row r="11" spans="1:38" x14ac:dyDescent="0.3">
      <c r="A11" s="658"/>
      <c r="B11" s="700"/>
      <c r="C11" s="701">
        <v>4</v>
      </c>
      <c r="D11" s="685"/>
      <c r="E11" s="686"/>
      <c r="F11" s="686"/>
      <c r="G11" s="686"/>
      <c r="H11" s="686"/>
      <c r="I11" s="687"/>
      <c r="J11" s="685"/>
      <c r="K11" s="686"/>
      <c r="L11" s="686"/>
      <c r="M11" s="686"/>
      <c r="N11" s="686"/>
      <c r="O11" s="687"/>
      <c r="P11" s="702"/>
      <c r="Q11" s="703"/>
      <c r="R11" s="704"/>
      <c r="S11" s="705"/>
      <c r="T11" s="692"/>
      <c r="U11" s="706"/>
      <c r="V11" s="694"/>
      <c r="W11" s="707"/>
      <c r="X11" s="692"/>
      <c r="Y11" s="692"/>
      <c r="Z11" s="692"/>
      <c r="AA11" s="696"/>
      <c r="AB11" s="697"/>
      <c r="AC11" s="692"/>
      <c r="AD11" s="692"/>
      <c r="AE11" s="692"/>
      <c r="AF11" s="692"/>
      <c r="AG11" s="698"/>
      <c r="AH11" s="644"/>
      <c r="AI11" s="644"/>
      <c r="AJ11" s="644"/>
      <c r="AK11" s="644"/>
      <c r="AL11" s="644"/>
    </row>
    <row r="12" spans="1:38" x14ac:dyDescent="0.3">
      <c r="A12" s="658"/>
      <c r="B12" s="700"/>
      <c r="C12" s="701">
        <v>5</v>
      </c>
      <c r="D12" s="685"/>
      <c r="E12" s="686"/>
      <c r="F12" s="686"/>
      <c r="G12" s="686"/>
      <c r="H12" s="686"/>
      <c r="I12" s="687"/>
      <c r="J12" s="685"/>
      <c r="K12" s="686"/>
      <c r="L12" s="686"/>
      <c r="M12" s="686"/>
      <c r="N12" s="686"/>
      <c r="O12" s="687"/>
      <c r="P12" s="702"/>
      <c r="Q12" s="703"/>
      <c r="R12" s="704"/>
      <c r="S12" s="705"/>
      <c r="T12" s="692"/>
      <c r="U12" s="706"/>
      <c r="V12" s="694"/>
      <c r="W12" s="707"/>
      <c r="X12" s="692"/>
      <c r="Y12" s="692"/>
      <c r="Z12" s="692"/>
      <c r="AA12" s="696"/>
      <c r="AB12" s="697"/>
      <c r="AC12" s="692"/>
      <c r="AD12" s="692"/>
      <c r="AE12" s="692"/>
      <c r="AF12" s="692"/>
      <c r="AG12" s="698"/>
      <c r="AH12" s="644"/>
      <c r="AI12" s="644"/>
      <c r="AJ12" s="644"/>
      <c r="AK12" s="644"/>
      <c r="AL12" s="644"/>
    </row>
    <row r="13" spans="1:38" x14ac:dyDescent="0.3">
      <c r="A13" s="658"/>
      <c r="B13" s="700"/>
      <c r="C13" s="701">
        <v>6</v>
      </c>
      <c r="D13" s="685"/>
      <c r="E13" s="686"/>
      <c r="F13" s="708"/>
      <c r="G13" s="686"/>
      <c r="H13" s="686"/>
      <c r="I13" s="687"/>
      <c r="J13" s="685"/>
      <c r="K13" s="686"/>
      <c r="L13" s="708"/>
      <c r="M13" s="686"/>
      <c r="N13" s="686"/>
      <c r="O13" s="687"/>
      <c r="P13" s="702"/>
      <c r="Q13" s="703"/>
      <c r="R13" s="704"/>
      <c r="S13" s="705"/>
      <c r="T13" s="692"/>
      <c r="U13" s="706"/>
      <c r="V13" s="694"/>
      <c r="W13" s="707"/>
      <c r="X13" s="692"/>
      <c r="Y13" s="692"/>
      <c r="Z13" s="692"/>
      <c r="AA13" s="696"/>
      <c r="AB13" s="697"/>
      <c r="AC13" s="692"/>
      <c r="AD13" s="692"/>
      <c r="AE13" s="692"/>
      <c r="AF13" s="692"/>
      <c r="AG13" s="698"/>
      <c r="AH13" s="644"/>
      <c r="AI13" s="644"/>
      <c r="AJ13" s="644"/>
      <c r="AK13" s="644"/>
      <c r="AL13" s="644"/>
    </row>
    <row r="14" spans="1:38" ht="14.5" thickBot="1" x14ac:dyDescent="0.35">
      <c r="A14" s="658"/>
      <c r="B14" s="709"/>
      <c r="C14" s="710">
        <v>7</v>
      </c>
      <c r="D14" s="711"/>
      <c r="E14" s="712"/>
      <c r="F14" s="713"/>
      <c r="G14" s="712"/>
      <c r="H14" s="712"/>
      <c r="I14" s="714"/>
      <c r="J14" s="711"/>
      <c r="K14" s="712"/>
      <c r="L14" s="713"/>
      <c r="M14" s="712"/>
      <c r="N14" s="712"/>
      <c r="O14" s="714"/>
      <c r="P14" s="702"/>
      <c r="Q14" s="703"/>
      <c r="R14" s="704"/>
      <c r="S14" s="705"/>
      <c r="T14" s="715"/>
      <c r="U14" s="716"/>
      <c r="V14" s="717"/>
      <c r="W14" s="707"/>
      <c r="X14" s="715"/>
      <c r="Y14" s="715"/>
      <c r="Z14" s="715"/>
      <c r="AA14" s="718"/>
      <c r="AB14" s="719"/>
      <c r="AC14" s="715"/>
      <c r="AD14" s="715"/>
      <c r="AE14" s="715"/>
      <c r="AF14" s="715"/>
      <c r="AG14" s="720"/>
      <c r="AH14" s="644"/>
      <c r="AI14" s="644"/>
      <c r="AJ14" s="644"/>
      <c r="AK14" s="644"/>
      <c r="AL14" s="644"/>
    </row>
    <row r="15" spans="1:38" ht="15" thickTop="1" thickBot="1" x14ac:dyDescent="0.35">
      <c r="A15" s="658"/>
      <c r="B15" s="721"/>
      <c r="C15" s="722"/>
      <c r="D15" s="723">
        <v>2</v>
      </c>
      <c r="E15" s="724">
        <v>3</v>
      </c>
      <c r="F15" s="724">
        <v>4</v>
      </c>
      <c r="G15" s="724">
        <v>5</v>
      </c>
      <c r="H15" s="724">
        <v>6</v>
      </c>
      <c r="I15" s="725">
        <v>7</v>
      </c>
      <c r="J15" s="723">
        <v>9</v>
      </c>
      <c r="K15" s="724">
        <v>10</v>
      </c>
      <c r="L15" s="724">
        <v>11</v>
      </c>
      <c r="M15" s="724">
        <v>12</v>
      </c>
      <c r="N15" s="724">
        <v>13</v>
      </c>
      <c r="O15" s="725">
        <v>14</v>
      </c>
      <c r="P15" s="723">
        <v>16</v>
      </c>
      <c r="Q15" s="724">
        <v>17</v>
      </c>
      <c r="R15" s="724">
        <v>18</v>
      </c>
      <c r="S15" s="724">
        <v>19</v>
      </c>
      <c r="T15" s="724">
        <v>20</v>
      </c>
      <c r="U15" s="725">
        <v>21</v>
      </c>
      <c r="V15" s="723">
        <v>23</v>
      </c>
      <c r="W15" s="724">
        <v>24</v>
      </c>
      <c r="X15" s="724">
        <v>25</v>
      </c>
      <c r="Y15" s="724">
        <v>26</v>
      </c>
      <c r="Z15" s="724">
        <v>27</v>
      </c>
      <c r="AA15" s="726">
        <v>28</v>
      </c>
      <c r="AB15" s="727">
        <v>30</v>
      </c>
      <c r="AC15" s="724">
        <v>31</v>
      </c>
      <c r="AD15" s="724"/>
      <c r="AE15" s="724"/>
      <c r="AF15" s="724"/>
      <c r="AG15" s="725"/>
      <c r="AH15" s="644"/>
      <c r="AI15" s="644"/>
      <c r="AJ15" s="644"/>
      <c r="AK15" s="644"/>
      <c r="AL15" s="644"/>
    </row>
    <row r="16" spans="1:38" ht="14.5" thickTop="1" x14ac:dyDescent="0.3">
      <c r="A16" s="658"/>
      <c r="B16" s="683">
        <v>44409</v>
      </c>
      <c r="C16" s="684">
        <v>1</v>
      </c>
      <c r="D16" s="728"/>
      <c r="E16" s="729"/>
      <c r="F16" s="729"/>
      <c r="G16" s="729"/>
      <c r="H16" s="729"/>
      <c r="I16" s="730"/>
      <c r="J16" s="728"/>
      <c r="K16" s="731"/>
      <c r="L16" s="707" t="s">
        <v>107</v>
      </c>
      <c r="M16" s="729"/>
      <c r="N16" s="729"/>
      <c r="O16" s="730"/>
      <c r="P16" s="728"/>
      <c r="Q16" s="707" t="s">
        <v>112</v>
      </c>
      <c r="R16" s="729"/>
      <c r="S16" s="729"/>
      <c r="T16" s="729"/>
      <c r="U16" s="732"/>
      <c r="V16" s="728"/>
      <c r="W16" s="729"/>
      <c r="X16" s="729"/>
      <c r="Y16" s="729"/>
      <c r="Z16" s="729"/>
      <c r="AA16" s="733"/>
      <c r="AB16" s="734"/>
      <c r="AC16" s="729"/>
      <c r="AD16" s="735"/>
      <c r="AE16" s="735"/>
      <c r="AF16" s="735"/>
      <c r="AG16" s="736"/>
      <c r="AH16" s="644"/>
      <c r="AI16" s="644"/>
      <c r="AJ16" s="644"/>
      <c r="AK16" s="644"/>
      <c r="AL16" s="644"/>
    </row>
    <row r="17" spans="1:38" x14ac:dyDescent="0.3">
      <c r="A17" s="658"/>
      <c r="B17" s="700"/>
      <c r="C17" s="701">
        <v>2</v>
      </c>
      <c r="D17" s="694"/>
      <c r="E17" s="692"/>
      <c r="F17" s="692"/>
      <c r="G17" s="692"/>
      <c r="H17" s="692"/>
      <c r="I17" s="698"/>
      <c r="J17" s="694"/>
      <c r="K17" s="737"/>
      <c r="L17" s="707"/>
      <c r="M17" s="692"/>
      <c r="N17" s="692"/>
      <c r="O17" s="698"/>
      <c r="P17" s="694"/>
      <c r="Q17" s="707"/>
      <c r="R17" s="692"/>
      <c r="S17" s="692"/>
      <c r="T17" s="692"/>
      <c r="U17" s="706"/>
      <c r="V17" s="694"/>
      <c r="W17" s="692"/>
      <c r="X17" s="692"/>
      <c r="Y17" s="692"/>
      <c r="Z17" s="692"/>
      <c r="AA17" s="696"/>
      <c r="AB17" s="697"/>
      <c r="AC17" s="692"/>
      <c r="AD17" s="686"/>
      <c r="AE17" s="686"/>
      <c r="AF17" s="686"/>
      <c r="AG17" s="687"/>
      <c r="AH17" s="644"/>
      <c r="AI17" s="644"/>
      <c r="AJ17" s="644"/>
      <c r="AK17" s="644"/>
      <c r="AL17" s="644"/>
    </row>
    <row r="18" spans="1:38" x14ac:dyDescent="0.3">
      <c r="A18" s="658"/>
      <c r="B18" s="700"/>
      <c r="C18" s="701">
        <v>3</v>
      </c>
      <c r="D18" s="694"/>
      <c r="E18" s="692"/>
      <c r="F18" s="692"/>
      <c r="G18" s="692"/>
      <c r="H18" s="692"/>
      <c r="I18" s="698"/>
      <c r="J18" s="694"/>
      <c r="K18" s="737"/>
      <c r="L18" s="707"/>
      <c r="M18" s="692"/>
      <c r="N18" s="692"/>
      <c r="O18" s="698"/>
      <c r="P18" s="694"/>
      <c r="Q18" s="707"/>
      <c r="R18" s="692"/>
      <c r="S18" s="692"/>
      <c r="T18" s="692"/>
      <c r="U18" s="706"/>
      <c r="V18" s="694"/>
      <c r="W18" s="692"/>
      <c r="X18" s="692"/>
      <c r="Y18" s="692"/>
      <c r="Z18" s="692"/>
      <c r="AA18" s="696"/>
      <c r="AB18" s="697"/>
      <c r="AC18" s="692"/>
      <c r="AD18" s="686"/>
      <c r="AE18" s="686"/>
      <c r="AF18" s="686"/>
      <c r="AG18" s="687"/>
      <c r="AH18" s="644"/>
      <c r="AI18" s="644"/>
      <c r="AJ18" s="644"/>
      <c r="AK18" s="644"/>
      <c r="AL18" s="644"/>
    </row>
    <row r="19" spans="1:38" x14ac:dyDescent="0.3">
      <c r="A19" s="658"/>
      <c r="B19" s="700"/>
      <c r="C19" s="701">
        <v>4</v>
      </c>
      <c r="D19" s="694"/>
      <c r="E19" s="692"/>
      <c r="F19" s="692"/>
      <c r="G19" s="692"/>
      <c r="H19" s="692"/>
      <c r="I19" s="698"/>
      <c r="J19" s="694"/>
      <c r="K19" s="737"/>
      <c r="L19" s="707"/>
      <c r="M19" s="692"/>
      <c r="N19" s="692"/>
      <c r="O19" s="698"/>
      <c r="P19" s="694"/>
      <c r="Q19" s="707"/>
      <c r="R19" s="692"/>
      <c r="S19" s="692"/>
      <c r="T19" s="692"/>
      <c r="U19" s="706"/>
      <c r="V19" s="694"/>
      <c r="W19" s="692"/>
      <c r="X19" s="692"/>
      <c r="Y19" s="692"/>
      <c r="Z19" s="692"/>
      <c r="AA19" s="696"/>
      <c r="AB19" s="697"/>
      <c r="AC19" s="692"/>
      <c r="AD19" s="686"/>
      <c r="AE19" s="686"/>
      <c r="AF19" s="686"/>
      <c r="AG19" s="687"/>
      <c r="AH19" s="644"/>
      <c r="AI19" s="644"/>
      <c r="AJ19" s="644"/>
      <c r="AK19" s="644"/>
      <c r="AL19" s="644"/>
    </row>
    <row r="20" spans="1:38" x14ac:dyDescent="0.3">
      <c r="A20" s="658"/>
      <c r="B20" s="700"/>
      <c r="C20" s="701">
        <v>5</v>
      </c>
      <c r="D20" s="694"/>
      <c r="E20" s="692"/>
      <c r="F20" s="692"/>
      <c r="G20" s="692"/>
      <c r="H20" s="692"/>
      <c r="I20" s="698"/>
      <c r="J20" s="694"/>
      <c r="K20" s="737"/>
      <c r="L20" s="707"/>
      <c r="M20" s="692"/>
      <c r="N20" s="692"/>
      <c r="O20" s="698"/>
      <c r="P20" s="694"/>
      <c r="Q20" s="707"/>
      <c r="R20" s="692"/>
      <c r="S20" s="692"/>
      <c r="T20" s="692"/>
      <c r="U20" s="706"/>
      <c r="V20" s="694"/>
      <c r="W20" s="692"/>
      <c r="X20" s="692"/>
      <c r="Y20" s="692"/>
      <c r="Z20" s="692"/>
      <c r="AA20" s="696"/>
      <c r="AB20" s="697"/>
      <c r="AC20" s="692"/>
      <c r="AD20" s="686"/>
      <c r="AE20" s="686"/>
      <c r="AF20" s="686"/>
      <c r="AG20" s="687"/>
      <c r="AH20" s="644"/>
      <c r="AI20" s="644"/>
      <c r="AJ20" s="644"/>
      <c r="AK20" s="644"/>
      <c r="AL20" s="644"/>
    </row>
    <row r="21" spans="1:38" x14ac:dyDescent="0.3">
      <c r="A21" s="658"/>
      <c r="B21" s="700"/>
      <c r="C21" s="701">
        <v>6</v>
      </c>
      <c r="D21" s="694"/>
      <c r="E21" s="692"/>
      <c r="F21" s="692"/>
      <c r="G21" s="692"/>
      <c r="H21" s="692"/>
      <c r="I21" s="698"/>
      <c r="J21" s="694"/>
      <c r="K21" s="737"/>
      <c r="L21" s="707"/>
      <c r="M21" s="692"/>
      <c r="N21" s="692"/>
      <c r="O21" s="698"/>
      <c r="P21" s="694"/>
      <c r="Q21" s="707"/>
      <c r="R21" s="692"/>
      <c r="S21" s="692"/>
      <c r="T21" s="692"/>
      <c r="U21" s="706"/>
      <c r="V21" s="694"/>
      <c r="W21" s="692"/>
      <c r="X21" s="692"/>
      <c r="Y21" s="692"/>
      <c r="Z21" s="692"/>
      <c r="AA21" s="696"/>
      <c r="AB21" s="697"/>
      <c r="AC21" s="692"/>
      <c r="AD21" s="686"/>
      <c r="AE21" s="686"/>
      <c r="AF21" s="686"/>
      <c r="AG21" s="687"/>
      <c r="AH21" s="644"/>
      <c r="AI21" s="644"/>
      <c r="AJ21" s="644"/>
      <c r="AK21" s="644"/>
      <c r="AL21" s="644"/>
    </row>
    <row r="22" spans="1:38" ht="14.5" thickBot="1" x14ac:dyDescent="0.35">
      <c r="A22" s="658"/>
      <c r="B22" s="709"/>
      <c r="C22" s="710">
        <v>7</v>
      </c>
      <c r="D22" s="717"/>
      <c r="E22" s="715"/>
      <c r="F22" s="715"/>
      <c r="G22" s="715"/>
      <c r="H22" s="715"/>
      <c r="I22" s="720"/>
      <c r="J22" s="717"/>
      <c r="K22" s="738"/>
      <c r="L22" s="707"/>
      <c r="M22" s="715"/>
      <c r="N22" s="715"/>
      <c r="O22" s="720"/>
      <c r="P22" s="717"/>
      <c r="Q22" s="707"/>
      <c r="R22" s="715"/>
      <c r="S22" s="715"/>
      <c r="T22" s="715"/>
      <c r="U22" s="716"/>
      <c r="V22" s="717"/>
      <c r="W22" s="715"/>
      <c r="X22" s="715"/>
      <c r="Y22" s="715"/>
      <c r="Z22" s="715"/>
      <c r="AA22" s="718"/>
      <c r="AB22" s="719"/>
      <c r="AC22" s="715"/>
      <c r="AD22" s="712"/>
      <c r="AE22" s="712"/>
      <c r="AF22" s="712"/>
      <c r="AG22" s="714"/>
      <c r="AH22" s="644"/>
      <c r="AI22" s="644"/>
      <c r="AJ22" s="644"/>
      <c r="AK22" s="644"/>
      <c r="AL22" s="644"/>
    </row>
    <row r="23" spans="1:38" ht="15" thickTop="1" thickBot="1" x14ac:dyDescent="0.35">
      <c r="A23" s="658">
        <v>6</v>
      </c>
      <c r="B23" s="721"/>
      <c r="C23" s="722"/>
      <c r="D23" s="723"/>
      <c r="E23" s="724"/>
      <c r="F23" s="724">
        <v>1</v>
      </c>
      <c r="G23" s="724">
        <v>2</v>
      </c>
      <c r="H23" s="724">
        <v>3</v>
      </c>
      <c r="I23" s="739">
        <v>4</v>
      </c>
      <c r="J23" s="723">
        <v>6</v>
      </c>
      <c r="K23" s="724">
        <v>7</v>
      </c>
      <c r="L23" s="724">
        <v>8</v>
      </c>
      <c r="M23" s="724">
        <v>9</v>
      </c>
      <c r="N23" s="724">
        <v>10</v>
      </c>
      <c r="O23" s="725">
        <v>11</v>
      </c>
      <c r="P23" s="723">
        <v>13</v>
      </c>
      <c r="Q23" s="724">
        <v>14</v>
      </c>
      <c r="R23" s="724">
        <v>15</v>
      </c>
      <c r="S23" s="724">
        <v>16</v>
      </c>
      <c r="T23" s="724">
        <v>17</v>
      </c>
      <c r="U23" s="725">
        <v>18</v>
      </c>
      <c r="V23" s="723">
        <v>20</v>
      </c>
      <c r="W23" s="724">
        <v>21</v>
      </c>
      <c r="X23" s="724">
        <v>22</v>
      </c>
      <c r="Y23" s="724">
        <v>23</v>
      </c>
      <c r="Z23" s="724">
        <v>24</v>
      </c>
      <c r="AA23" s="726">
        <v>25</v>
      </c>
      <c r="AB23" s="727">
        <v>27</v>
      </c>
      <c r="AC23" s="724">
        <v>28</v>
      </c>
      <c r="AD23" s="724">
        <v>29</v>
      </c>
      <c r="AE23" s="724">
        <v>30</v>
      </c>
      <c r="AF23" s="724"/>
      <c r="AG23" s="725"/>
      <c r="AH23" s="644"/>
      <c r="AI23" s="644"/>
      <c r="AJ23" s="644"/>
      <c r="AK23" s="644"/>
      <c r="AL23" s="644"/>
    </row>
    <row r="24" spans="1:38" ht="14.5" thickTop="1" x14ac:dyDescent="0.3">
      <c r="A24" s="658"/>
      <c r="B24" s="683">
        <v>44440</v>
      </c>
      <c r="C24" s="684">
        <v>1</v>
      </c>
      <c r="D24" s="740"/>
      <c r="E24" s="735"/>
      <c r="F24" s="729"/>
      <c r="G24" s="729"/>
      <c r="H24" s="729"/>
      <c r="I24" s="730"/>
      <c r="J24" s="728"/>
      <c r="K24" s="729"/>
      <c r="L24" s="729"/>
      <c r="M24" s="729"/>
      <c r="N24" s="729"/>
      <c r="O24" s="730"/>
      <c r="P24" s="728"/>
      <c r="Q24" s="729"/>
      <c r="R24" s="729"/>
      <c r="S24" s="729"/>
      <c r="T24" s="729"/>
      <c r="U24" s="730"/>
      <c r="V24" s="728"/>
      <c r="W24" s="729"/>
      <c r="X24" s="729"/>
      <c r="Y24" s="729"/>
      <c r="Z24" s="729"/>
      <c r="AA24" s="733"/>
      <c r="AB24" s="734"/>
      <c r="AC24" s="729"/>
      <c r="AD24" s="729"/>
      <c r="AE24" s="729"/>
      <c r="AF24" s="735"/>
      <c r="AG24" s="736"/>
      <c r="AH24" s="644"/>
      <c r="AI24" s="644"/>
      <c r="AJ24" s="644"/>
      <c r="AK24" s="644"/>
      <c r="AL24" s="644"/>
    </row>
    <row r="25" spans="1:38" x14ac:dyDescent="0.3">
      <c r="A25" s="658"/>
      <c r="B25" s="700"/>
      <c r="C25" s="701">
        <v>2</v>
      </c>
      <c r="D25" s="685"/>
      <c r="E25" s="686"/>
      <c r="F25" s="692"/>
      <c r="G25" s="692"/>
      <c r="H25" s="692"/>
      <c r="I25" s="698"/>
      <c r="J25" s="694"/>
      <c r="K25" s="692"/>
      <c r="L25" s="692"/>
      <c r="M25" s="692"/>
      <c r="N25" s="692"/>
      <c r="O25" s="698"/>
      <c r="P25" s="694"/>
      <c r="Q25" s="692"/>
      <c r="R25" s="692"/>
      <c r="S25" s="692"/>
      <c r="T25" s="692"/>
      <c r="U25" s="698"/>
      <c r="V25" s="694"/>
      <c r="W25" s="692"/>
      <c r="X25" s="692"/>
      <c r="Y25" s="692"/>
      <c r="Z25" s="692"/>
      <c r="AA25" s="696"/>
      <c r="AB25" s="697"/>
      <c r="AC25" s="692"/>
      <c r="AD25" s="692"/>
      <c r="AE25" s="692"/>
      <c r="AF25" s="686"/>
      <c r="AG25" s="687"/>
      <c r="AH25" s="644"/>
      <c r="AI25" s="644"/>
      <c r="AJ25" s="644"/>
      <c r="AK25" s="644"/>
      <c r="AL25" s="644"/>
    </row>
    <row r="26" spans="1:38" x14ac:dyDescent="0.3">
      <c r="A26" s="658"/>
      <c r="B26" s="700"/>
      <c r="C26" s="701">
        <v>3</v>
      </c>
      <c r="D26" s="685"/>
      <c r="E26" s="686"/>
      <c r="F26" s="692"/>
      <c r="G26" s="692"/>
      <c r="H26" s="692"/>
      <c r="I26" s="698"/>
      <c r="J26" s="694"/>
      <c r="K26" s="692"/>
      <c r="L26" s="692"/>
      <c r="M26" s="692"/>
      <c r="N26" s="692"/>
      <c r="O26" s="698"/>
      <c r="P26" s="694"/>
      <c r="Q26" s="692"/>
      <c r="R26" s="692"/>
      <c r="S26" s="692"/>
      <c r="T26" s="692"/>
      <c r="U26" s="698"/>
      <c r="V26" s="694"/>
      <c r="W26" s="692"/>
      <c r="X26" s="692"/>
      <c r="Y26" s="692"/>
      <c r="Z26" s="692"/>
      <c r="AA26" s="696"/>
      <c r="AB26" s="697"/>
      <c r="AC26" s="692"/>
      <c r="AD26" s="692"/>
      <c r="AE26" s="692"/>
      <c r="AF26" s="686"/>
      <c r="AG26" s="687"/>
      <c r="AH26" s="644"/>
      <c r="AI26" s="644"/>
      <c r="AJ26" s="644"/>
      <c r="AK26" s="644"/>
      <c r="AL26" s="644"/>
    </row>
    <row r="27" spans="1:38" x14ac:dyDescent="0.3">
      <c r="A27" s="658"/>
      <c r="B27" s="700"/>
      <c r="C27" s="701">
        <v>4</v>
      </c>
      <c r="D27" s="685"/>
      <c r="E27" s="686"/>
      <c r="F27" s="692"/>
      <c r="G27" s="692"/>
      <c r="H27" s="692"/>
      <c r="I27" s="698"/>
      <c r="J27" s="694"/>
      <c r="K27" s="692"/>
      <c r="L27" s="692"/>
      <c r="M27" s="692"/>
      <c r="N27" s="692"/>
      <c r="O27" s="698"/>
      <c r="P27" s="694"/>
      <c r="Q27" s="692"/>
      <c r="R27" s="692"/>
      <c r="S27" s="692"/>
      <c r="T27" s="692"/>
      <c r="U27" s="698"/>
      <c r="V27" s="694"/>
      <c r="W27" s="692"/>
      <c r="X27" s="692"/>
      <c r="Y27" s="692"/>
      <c r="Z27" s="692"/>
      <c r="AA27" s="696"/>
      <c r="AB27" s="697"/>
      <c r="AC27" s="692"/>
      <c r="AD27" s="692"/>
      <c r="AE27" s="692"/>
      <c r="AF27" s="686"/>
      <c r="AG27" s="687"/>
      <c r="AH27" s="644"/>
      <c r="AI27" s="644"/>
      <c r="AJ27" s="644"/>
      <c r="AK27" s="644"/>
      <c r="AL27" s="644"/>
    </row>
    <row r="28" spans="1:38" x14ac:dyDescent="0.3">
      <c r="A28" s="658"/>
      <c r="B28" s="700"/>
      <c r="C28" s="701">
        <v>5</v>
      </c>
      <c r="D28" s="685"/>
      <c r="E28" s="686"/>
      <c r="F28" s="692"/>
      <c r="G28" s="692"/>
      <c r="H28" s="692"/>
      <c r="I28" s="698"/>
      <c r="J28" s="694"/>
      <c r="K28" s="692"/>
      <c r="L28" s="692"/>
      <c r="M28" s="692"/>
      <c r="N28" s="692"/>
      <c r="O28" s="698"/>
      <c r="P28" s="694"/>
      <c r="Q28" s="692"/>
      <c r="R28" s="692"/>
      <c r="S28" s="692"/>
      <c r="T28" s="692"/>
      <c r="U28" s="698"/>
      <c r="V28" s="694"/>
      <c r="W28" s="692"/>
      <c r="X28" s="692"/>
      <c r="Y28" s="692"/>
      <c r="Z28" s="692"/>
      <c r="AA28" s="696"/>
      <c r="AB28" s="697"/>
      <c r="AC28" s="692"/>
      <c r="AD28" s="692"/>
      <c r="AE28" s="692"/>
      <c r="AF28" s="686"/>
      <c r="AG28" s="687"/>
      <c r="AH28" s="644"/>
      <c r="AI28" s="644"/>
      <c r="AJ28" s="644"/>
      <c r="AK28" s="644"/>
      <c r="AL28" s="644"/>
    </row>
    <row r="29" spans="1:38" x14ac:dyDescent="0.3">
      <c r="A29" s="658"/>
      <c r="B29" s="700"/>
      <c r="C29" s="701">
        <v>6</v>
      </c>
      <c r="D29" s="685"/>
      <c r="E29" s="686"/>
      <c r="F29" s="692"/>
      <c r="G29" s="692"/>
      <c r="H29" s="692"/>
      <c r="I29" s="698"/>
      <c r="J29" s="694"/>
      <c r="K29" s="692"/>
      <c r="L29" s="692"/>
      <c r="M29" s="692"/>
      <c r="N29" s="692"/>
      <c r="O29" s="698"/>
      <c r="P29" s="694"/>
      <c r="Q29" s="692"/>
      <c r="R29" s="692"/>
      <c r="S29" s="692"/>
      <c r="T29" s="692"/>
      <c r="U29" s="698"/>
      <c r="V29" s="694"/>
      <c r="W29" s="692"/>
      <c r="X29" s="692"/>
      <c r="Y29" s="692"/>
      <c r="Z29" s="692"/>
      <c r="AA29" s="696"/>
      <c r="AB29" s="697"/>
      <c r="AC29" s="692"/>
      <c r="AD29" s="692"/>
      <c r="AE29" s="692"/>
      <c r="AF29" s="686"/>
      <c r="AG29" s="687"/>
      <c r="AH29" s="644"/>
      <c r="AI29" s="644"/>
      <c r="AJ29" s="644"/>
      <c r="AK29" s="644"/>
      <c r="AL29" s="644"/>
    </row>
    <row r="30" spans="1:38" ht="14.5" thickBot="1" x14ac:dyDescent="0.35">
      <c r="A30" s="658"/>
      <c r="B30" s="709"/>
      <c r="C30" s="710">
        <v>7</v>
      </c>
      <c r="D30" s="711"/>
      <c r="E30" s="712"/>
      <c r="F30" s="715"/>
      <c r="G30" s="715"/>
      <c r="H30" s="715"/>
      <c r="I30" s="720"/>
      <c r="J30" s="717"/>
      <c r="K30" s="715"/>
      <c r="L30" s="715"/>
      <c r="M30" s="715"/>
      <c r="N30" s="715"/>
      <c r="O30" s="720"/>
      <c r="P30" s="717"/>
      <c r="Q30" s="715"/>
      <c r="R30" s="715"/>
      <c r="S30" s="715"/>
      <c r="T30" s="715"/>
      <c r="U30" s="720"/>
      <c r="V30" s="717"/>
      <c r="W30" s="715"/>
      <c r="X30" s="715"/>
      <c r="Y30" s="715"/>
      <c r="Z30" s="715"/>
      <c r="AA30" s="718"/>
      <c r="AB30" s="719"/>
      <c r="AC30" s="715"/>
      <c r="AD30" s="715"/>
      <c r="AE30" s="715"/>
      <c r="AF30" s="712"/>
      <c r="AG30" s="714"/>
      <c r="AH30" s="644"/>
      <c r="AI30" s="644"/>
      <c r="AJ30" s="644"/>
      <c r="AK30" s="644"/>
      <c r="AL30" s="644"/>
    </row>
    <row r="31" spans="1:38" ht="15" thickTop="1" thickBot="1" x14ac:dyDescent="0.35">
      <c r="A31" s="658"/>
      <c r="B31" s="721"/>
      <c r="C31" s="722"/>
      <c r="D31" s="723"/>
      <c r="E31" s="724"/>
      <c r="F31" s="724"/>
      <c r="G31" s="724"/>
      <c r="H31" s="724">
        <v>1</v>
      </c>
      <c r="I31" s="725">
        <v>2</v>
      </c>
      <c r="J31" s="723">
        <v>4</v>
      </c>
      <c r="K31" s="724">
        <v>5</v>
      </c>
      <c r="L31" s="724">
        <v>6</v>
      </c>
      <c r="M31" s="724">
        <v>7</v>
      </c>
      <c r="N31" s="724">
        <v>8</v>
      </c>
      <c r="O31" s="725">
        <v>9</v>
      </c>
      <c r="P31" s="723">
        <v>11</v>
      </c>
      <c r="Q31" s="724">
        <v>12</v>
      </c>
      <c r="R31" s="724">
        <v>13</v>
      </c>
      <c r="S31" s="724">
        <v>14</v>
      </c>
      <c r="T31" s="724">
        <v>15</v>
      </c>
      <c r="U31" s="725">
        <v>16</v>
      </c>
      <c r="V31" s="723">
        <v>18</v>
      </c>
      <c r="W31" s="724">
        <v>19</v>
      </c>
      <c r="X31" s="724">
        <v>20</v>
      </c>
      <c r="Y31" s="724">
        <v>21</v>
      </c>
      <c r="Z31" s="724">
        <v>22</v>
      </c>
      <c r="AA31" s="726">
        <v>23</v>
      </c>
      <c r="AB31" s="727">
        <v>25</v>
      </c>
      <c r="AC31" s="724">
        <v>26</v>
      </c>
      <c r="AD31" s="724">
        <v>27</v>
      </c>
      <c r="AE31" s="724">
        <v>28</v>
      </c>
      <c r="AF31" s="724">
        <v>29</v>
      </c>
      <c r="AG31" s="725">
        <v>30</v>
      </c>
      <c r="AH31" s="644"/>
      <c r="AI31" s="644"/>
      <c r="AJ31" s="644"/>
      <c r="AK31" s="644"/>
      <c r="AL31" s="644"/>
    </row>
    <row r="32" spans="1:38" ht="14.5" thickTop="1" x14ac:dyDescent="0.3">
      <c r="A32" s="658"/>
      <c r="B32" s="683">
        <v>44470</v>
      </c>
      <c r="C32" s="684">
        <v>1</v>
      </c>
      <c r="D32" s="740"/>
      <c r="E32" s="735"/>
      <c r="F32" s="735"/>
      <c r="G32" s="735"/>
      <c r="H32" s="729"/>
      <c r="I32" s="730"/>
      <c r="J32" s="728"/>
      <c r="K32" s="729"/>
      <c r="L32" s="729"/>
      <c r="M32" s="729"/>
      <c r="N32" s="729"/>
      <c r="O32" s="730"/>
      <c r="P32" s="728"/>
      <c r="Q32" s="729"/>
      <c r="R32" s="729"/>
      <c r="S32" s="741"/>
      <c r="T32" s="729"/>
      <c r="U32" s="730"/>
      <c r="V32" s="728"/>
      <c r="W32" s="731"/>
      <c r="X32" s="707" t="s">
        <v>123</v>
      </c>
      <c r="Y32" s="729"/>
      <c r="Z32" s="729"/>
      <c r="AA32" s="733"/>
      <c r="AB32" s="734"/>
      <c r="AC32" s="729"/>
      <c r="AD32" s="729"/>
      <c r="AE32" s="729"/>
      <c r="AF32" s="729"/>
      <c r="AG32" s="730"/>
      <c r="AH32" s="644"/>
      <c r="AI32" s="644"/>
      <c r="AJ32" s="644"/>
      <c r="AK32" s="644"/>
      <c r="AL32" s="644"/>
    </row>
    <row r="33" spans="1:38" x14ac:dyDescent="0.3">
      <c r="A33" s="658"/>
      <c r="B33" s="700"/>
      <c r="C33" s="701">
        <v>2</v>
      </c>
      <c r="D33" s="685"/>
      <c r="E33" s="686"/>
      <c r="F33" s="686"/>
      <c r="G33" s="686"/>
      <c r="H33" s="692"/>
      <c r="I33" s="698"/>
      <c r="J33" s="694"/>
      <c r="K33" s="692"/>
      <c r="L33" s="692"/>
      <c r="M33" s="692"/>
      <c r="N33" s="692"/>
      <c r="O33" s="698"/>
      <c r="P33" s="694"/>
      <c r="Q33" s="692"/>
      <c r="R33" s="692"/>
      <c r="S33" s="742"/>
      <c r="T33" s="692"/>
      <c r="U33" s="698"/>
      <c r="V33" s="694"/>
      <c r="W33" s="737"/>
      <c r="X33" s="707"/>
      <c r="Y33" s="692"/>
      <c r="Z33" s="692"/>
      <c r="AA33" s="696"/>
      <c r="AB33" s="697"/>
      <c r="AC33" s="692"/>
      <c r="AD33" s="692"/>
      <c r="AE33" s="692"/>
      <c r="AF33" s="692"/>
      <c r="AG33" s="698"/>
      <c r="AH33" s="644"/>
      <c r="AI33" s="644"/>
      <c r="AJ33" s="644"/>
      <c r="AK33" s="644"/>
      <c r="AL33" s="644"/>
    </row>
    <row r="34" spans="1:38" x14ac:dyDescent="0.3">
      <c r="A34" s="658"/>
      <c r="B34" s="700"/>
      <c r="C34" s="701">
        <v>3</v>
      </c>
      <c r="D34" s="685"/>
      <c r="E34" s="686"/>
      <c r="F34" s="686"/>
      <c r="G34" s="686"/>
      <c r="H34" s="692"/>
      <c r="I34" s="698"/>
      <c r="J34" s="694"/>
      <c r="K34" s="692"/>
      <c r="L34" s="692"/>
      <c r="M34" s="692"/>
      <c r="N34" s="692"/>
      <c r="O34" s="698"/>
      <c r="P34" s="694"/>
      <c r="Q34" s="692"/>
      <c r="R34" s="692"/>
      <c r="S34" s="742"/>
      <c r="T34" s="692"/>
      <c r="U34" s="698"/>
      <c r="V34" s="694"/>
      <c r="W34" s="737"/>
      <c r="X34" s="707"/>
      <c r="Y34" s="692"/>
      <c r="Z34" s="692"/>
      <c r="AA34" s="696"/>
      <c r="AB34" s="697"/>
      <c r="AC34" s="692"/>
      <c r="AD34" s="692"/>
      <c r="AE34" s="692"/>
      <c r="AF34" s="692"/>
      <c r="AG34" s="698"/>
      <c r="AH34" s="644"/>
      <c r="AI34" s="644"/>
      <c r="AJ34" s="644"/>
      <c r="AK34" s="644"/>
      <c r="AL34" s="644"/>
    </row>
    <row r="35" spans="1:38" x14ac:dyDescent="0.3">
      <c r="A35" s="658"/>
      <c r="B35" s="700"/>
      <c r="C35" s="701">
        <v>4</v>
      </c>
      <c r="D35" s="685"/>
      <c r="E35" s="686"/>
      <c r="F35" s="686"/>
      <c r="G35" s="686"/>
      <c r="H35" s="692"/>
      <c r="I35" s="698"/>
      <c r="J35" s="694"/>
      <c r="K35" s="692"/>
      <c r="L35" s="692"/>
      <c r="M35" s="692"/>
      <c r="N35" s="692"/>
      <c r="O35" s="698"/>
      <c r="P35" s="694"/>
      <c r="Q35" s="692"/>
      <c r="R35" s="692"/>
      <c r="S35" s="742"/>
      <c r="T35" s="692"/>
      <c r="U35" s="698"/>
      <c r="V35" s="694"/>
      <c r="W35" s="737"/>
      <c r="X35" s="707"/>
      <c r="Y35" s="692"/>
      <c r="Z35" s="692"/>
      <c r="AA35" s="696"/>
      <c r="AB35" s="697"/>
      <c r="AC35" s="692"/>
      <c r="AD35" s="692"/>
      <c r="AE35" s="692"/>
      <c r="AF35" s="692"/>
      <c r="AG35" s="698"/>
      <c r="AH35" s="644"/>
      <c r="AI35" s="644"/>
      <c r="AJ35" s="644"/>
      <c r="AK35" s="644"/>
      <c r="AL35" s="644"/>
    </row>
    <row r="36" spans="1:38" x14ac:dyDescent="0.3">
      <c r="A36" s="658"/>
      <c r="B36" s="700"/>
      <c r="C36" s="701">
        <v>5</v>
      </c>
      <c r="D36" s="685"/>
      <c r="E36" s="686"/>
      <c r="F36" s="686"/>
      <c r="G36" s="686"/>
      <c r="H36" s="692"/>
      <c r="I36" s="698"/>
      <c r="J36" s="694"/>
      <c r="K36" s="692"/>
      <c r="L36" s="692"/>
      <c r="M36" s="692"/>
      <c r="N36" s="692"/>
      <c r="O36" s="698"/>
      <c r="P36" s="694"/>
      <c r="Q36" s="692"/>
      <c r="R36" s="692"/>
      <c r="S36" s="742"/>
      <c r="T36" s="692"/>
      <c r="U36" s="698"/>
      <c r="V36" s="694"/>
      <c r="W36" s="737"/>
      <c r="X36" s="707"/>
      <c r="Y36" s="692"/>
      <c r="Z36" s="692"/>
      <c r="AA36" s="696"/>
      <c r="AB36" s="697"/>
      <c r="AC36" s="692"/>
      <c r="AD36" s="692"/>
      <c r="AE36" s="692"/>
      <c r="AF36" s="692"/>
      <c r="AG36" s="698"/>
      <c r="AH36" s="644"/>
      <c r="AI36" s="644"/>
      <c r="AJ36" s="644"/>
      <c r="AK36" s="644"/>
      <c r="AL36" s="644"/>
    </row>
    <row r="37" spans="1:38" x14ac:dyDescent="0.3">
      <c r="A37" s="658"/>
      <c r="B37" s="700"/>
      <c r="C37" s="701">
        <v>6</v>
      </c>
      <c r="D37" s="685"/>
      <c r="E37" s="686"/>
      <c r="F37" s="686"/>
      <c r="G37" s="686"/>
      <c r="H37" s="692"/>
      <c r="I37" s="698"/>
      <c r="J37" s="694"/>
      <c r="K37" s="692"/>
      <c r="L37" s="692"/>
      <c r="M37" s="692"/>
      <c r="N37" s="692"/>
      <c r="O37" s="698"/>
      <c r="P37" s="694"/>
      <c r="Q37" s="692"/>
      <c r="R37" s="692"/>
      <c r="S37" s="742"/>
      <c r="T37" s="692"/>
      <c r="U37" s="698"/>
      <c r="V37" s="694"/>
      <c r="W37" s="737"/>
      <c r="X37" s="707"/>
      <c r="Y37" s="692"/>
      <c r="Z37" s="692"/>
      <c r="AA37" s="696"/>
      <c r="AB37" s="697"/>
      <c r="AC37" s="692"/>
      <c r="AD37" s="692"/>
      <c r="AE37" s="692"/>
      <c r="AF37" s="692"/>
      <c r="AG37" s="698"/>
      <c r="AH37" s="644"/>
      <c r="AI37" s="644"/>
      <c r="AJ37" s="644"/>
      <c r="AK37" s="644"/>
      <c r="AL37" s="644"/>
    </row>
    <row r="38" spans="1:38" ht="14.5" thickBot="1" x14ac:dyDescent="0.35">
      <c r="A38" s="658"/>
      <c r="B38" s="709"/>
      <c r="C38" s="710">
        <v>7</v>
      </c>
      <c r="D38" s="711"/>
      <c r="E38" s="712"/>
      <c r="F38" s="712"/>
      <c r="G38" s="712"/>
      <c r="H38" s="715"/>
      <c r="I38" s="720"/>
      <c r="J38" s="717"/>
      <c r="K38" s="715"/>
      <c r="L38" s="715"/>
      <c r="M38" s="715"/>
      <c r="N38" s="715"/>
      <c r="O38" s="720"/>
      <c r="P38" s="717"/>
      <c r="Q38" s="715"/>
      <c r="R38" s="715"/>
      <c r="S38" s="743"/>
      <c r="T38" s="715"/>
      <c r="U38" s="720"/>
      <c r="V38" s="717"/>
      <c r="W38" s="738"/>
      <c r="X38" s="707"/>
      <c r="Y38" s="715"/>
      <c r="Z38" s="715"/>
      <c r="AA38" s="718"/>
      <c r="AB38" s="719"/>
      <c r="AC38" s="715"/>
      <c r="AD38" s="715"/>
      <c r="AE38" s="715"/>
      <c r="AF38" s="715"/>
      <c r="AG38" s="720"/>
      <c r="AH38" s="644"/>
      <c r="AI38" s="644"/>
      <c r="AJ38" s="644"/>
      <c r="AK38" s="644"/>
      <c r="AL38" s="644"/>
    </row>
    <row r="39" spans="1:38" ht="15" thickTop="1" thickBot="1" x14ac:dyDescent="0.35">
      <c r="A39" s="658"/>
      <c r="B39" s="721"/>
      <c r="C39" s="722"/>
      <c r="D39" s="723">
        <v>1</v>
      </c>
      <c r="E39" s="724">
        <v>2</v>
      </c>
      <c r="F39" s="724">
        <v>3</v>
      </c>
      <c r="G39" s="724">
        <v>4</v>
      </c>
      <c r="H39" s="724">
        <v>5</v>
      </c>
      <c r="I39" s="725">
        <v>6</v>
      </c>
      <c r="J39" s="723">
        <v>8</v>
      </c>
      <c r="K39" s="724">
        <v>9</v>
      </c>
      <c r="L39" s="724">
        <v>10</v>
      </c>
      <c r="M39" s="724">
        <v>11</v>
      </c>
      <c r="N39" s="724">
        <v>12</v>
      </c>
      <c r="O39" s="725">
        <v>13</v>
      </c>
      <c r="P39" s="723">
        <v>15</v>
      </c>
      <c r="Q39" s="724">
        <v>16</v>
      </c>
      <c r="R39" s="724">
        <v>17</v>
      </c>
      <c r="S39" s="724">
        <v>18</v>
      </c>
      <c r="T39" s="724">
        <v>19</v>
      </c>
      <c r="U39" s="725">
        <v>20</v>
      </c>
      <c r="V39" s="723">
        <v>22</v>
      </c>
      <c r="W39" s="724">
        <v>23</v>
      </c>
      <c r="X39" s="724">
        <v>24</v>
      </c>
      <c r="Y39" s="724">
        <v>25</v>
      </c>
      <c r="Z39" s="724">
        <v>26</v>
      </c>
      <c r="AA39" s="726">
        <v>27</v>
      </c>
      <c r="AB39" s="727">
        <v>29</v>
      </c>
      <c r="AC39" s="724">
        <v>30</v>
      </c>
      <c r="AD39" s="724">
        <v>27</v>
      </c>
      <c r="AE39" s="724">
        <v>28</v>
      </c>
      <c r="AF39" s="724">
        <v>29</v>
      </c>
      <c r="AG39" s="725">
        <v>30</v>
      </c>
      <c r="AH39" s="644"/>
      <c r="AI39" s="644"/>
      <c r="AJ39" s="644"/>
      <c r="AK39" s="644"/>
      <c r="AL39" s="644"/>
    </row>
    <row r="40" spans="1:38" ht="14.5" thickTop="1" x14ac:dyDescent="0.3">
      <c r="A40" s="658"/>
      <c r="B40" s="683">
        <v>44501</v>
      </c>
      <c r="C40" s="684">
        <v>1</v>
      </c>
      <c r="D40" s="728"/>
      <c r="E40" s="729"/>
      <c r="F40" s="729"/>
      <c r="G40" s="729"/>
      <c r="H40" s="729"/>
      <c r="I40" s="730"/>
      <c r="J40" s="728"/>
      <c r="K40" s="729"/>
      <c r="L40" s="729"/>
      <c r="M40" s="729"/>
      <c r="N40" s="729"/>
      <c r="O40" s="730"/>
      <c r="P40" s="728"/>
      <c r="Q40" s="729"/>
      <c r="R40" s="729"/>
      <c r="S40" s="729"/>
      <c r="T40" s="729"/>
      <c r="U40" s="730"/>
      <c r="V40" s="728"/>
      <c r="W40" s="729"/>
      <c r="X40" s="729"/>
      <c r="Y40" s="729"/>
      <c r="Z40" s="729"/>
      <c r="AA40" s="733"/>
      <c r="AB40" s="744"/>
      <c r="AC40" s="729"/>
      <c r="AD40" s="729"/>
      <c r="AE40" s="729"/>
      <c r="AF40" s="729"/>
      <c r="AG40" s="730"/>
      <c r="AH40" s="644"/>
      <c r="AI40" s="644"/>
      <c r="AJ40" s="644"/>
      <c r="AK40" s="644"/>
      <c r="AL40" s="644"/>
    </row>
    <row r="41" spans="1:38" x14ac:dyDescent="0.3">
      <c r="A41" s="658"/>
      <c r="B41" s="700"/>
      <c r="C41" s="701">
        <v>2</v>
      </c>
      <c r="D41" s="694"/>
      <c r="E41" s="692"/>
      <c r="F41" s="692"/>
      <c r="G41" s="692"/>
      <c r="H41" s="692"/>
      <c r="I41" s="698"/>
      <c r="J41" s="694"/>
      <c r="K41" s="692"/>
      <c r="L41" s="692"/>
      <c r="M41" s="692"/>
      <c r="N41" s="692"/>
      <c r="O41" s="698"/>
      <c r="P41" s="694"/>
      <c r="Q41" s="692"/>
      <c r="R41" s="692"/>
      <c r="S41" s="692"/>
      <c r="T41" s="692"/>
      <c r="U41" s="698"/>
      <c r="V41" s="694"/>
      <c r="W41" s="692"/>
      <c r="X41" s="692"/>
      <c r="Y41" s="692"/>
      <c r="Z41" s="692"/>
      <c r="AA41" s="696"/>
      <c r="AB41" s="745"/>
      <c r="AC41" s="692"/>
      <c r="AD41" s="692"/>
      <c r="AE41" s="692"/>
      <c r="AF41" s="692"/>
      <c r="AG41" s="698"/>
      <c r="AH41" s="644"/>
      <c r="AI41" s="644"/>
      <c r="AJ41" s="644"/>
      <c r="AK41" s="644"/>
      <c r="AL41" s="644"/>
    </row>
    <row r="42" spans="1:38" x14ac:dyDescent="0.3">
      <c r="A42" s="658"/>
      <c r="B42" s="700"/>
      <c r="C42" s="701">
        <v>3</v>
      </c>
      <c r="D42" s="694"/>
      <c r="E42" s="692"/>
      <c r="F42" s="692"/>
      <c r="G42" s="692"/>
      <c r="H42" s="692"/>
      <c r="I42" s="698"/>
      <c r="J42" s="694"/>
      <c r="K42" s="692"/>
      <c r="L42" s="692"/>
      <c r="M42" s="692"/>
      <c r="N42" s="692"/>
      <c r="O42" s="698"/>
      <c r="P42" s="694"/>
      <c r="Q42" s="692"/>
      <c r="R42" s="692"/>
      <c r="S42" s="692"/>
      <c r="T42" s="692"/>
      <c r="U42" s="698"/>
      <c r="V42" s="694"/>
      <c r="W42" s="692"/>
      <c r="X42" s="692"/>
      <c r="Y42" s="692"/>
      <c r="Z42" s="692"/>
      <c r="AA42" s="696"/>
      <c r="AB42" s="745"/>
      <c r="AC42" s="692"/>
      <c r="AD42" s="692"/>
      <c r="AE42" s="692"/>
      <c r="AF42" s="692"/>
      <c r="AG42" s="698"/>
      <c r="AH42" s="644"/>
      <c r="AI42" s="644"/>
      <c r="AJ42" s="644"/>
      <c r="AK42" s="644"/>
      <c r="AL42" s="644"/>
    </row>
    <row r="43" spans="1:38" x14ac:dyDescent="0.3">
      <c r="A43" s="658"/>
      <c r="B43" s="700"/>
      <c r="C43" s="701">
        <v>4</v>
      </c>
      <c r="D43" s="694"/>
      <c r="E43" s="692"/>
      <c r="F43" s="692"/>
      <c r="G43" s="692"/>
      <c r="H43" s="692"/>
      <c r="I43" s="698"/>
      <c r="J43" s="694"/>
      <c r="K43" s="692"/>
      <c r="L43" s="692"/>
      <c r="M43" s="692"/>
      <c r="N43" s="692"/>
      <c r="O43" s="698"/>
      <c r="P43" s="694"/>
      <c r="Q43" s="692"/>
      <c r="R43" s="692"/>
      <c r="S43" s="692"/>
      <c r="T43" s="692"/>
      <c r="U43" s="698"/>
      <c r="V43" s="694"/>
      <c r="W43" s="692"/>
      <c r="X43" s="692"/>
      <c r="Y43" s="692"/>
      <c r="Z43" s="692"/>
      <c r="AA43" s="696"/>
      <c r="AB43" s="745"/>
      <c r="AC43" s="692"/>
      <c r="AD43" s="692"/>
      <c r="AE43" s="692"/>
      <c r="AF43" s="692"/>
      <c r="AG43" s="698"/>
      <c r="AH43" s="644"/>
      <c r="AI43" s="644"/>
      <c r="AJ43" s="644"/>
      <c r="AK43" s="644"/>
      <c r="AL43" s="644"/>
    </row>
    <row r="44" spans="1:38" x14ac:dyDescent="0.3">
      <c r="A44" s="658"/>
      <c r="B44" s="700"/>
      <c r="C44" s="701">
        <v>5</v>
      </c>
      <c r="D44" s="694"/>
      <c r="E44" s="692"/>
      <c r="F44" s="692"/>
      <c r="G44" s="692"/>
      <c r="H44" s="692"/>
      <c r="I44" s="698"/>
      <c r="J44" s="694"/>
      <c r="K44" s="692"/>
      <c r="L44" s="692"/>
      <c r="M44" s="692"/>
      <c r="N44" s="692"/>
      <c r="O44" s="698"/>
      <c r="P44" s="694"/>
      <c r="Q44" s="692"/>
      <c r="R44" s="692"/>
      <c r="S44" s="692"/>
      <c r="T44" s="692"/>
      <c r="U44" s="698"/>
      <c r="V44" s="694"/>
      <c r="W44" s="692"/>
      <c r="X44" s="692"/>
      <c r="Y44" s="692"/>
      <c r="Z44" s="692"/>
      <c r="AA44" s="696"/>
      <c r="AB44" s="745"/>
      <c r="AC44" s="692"/>
      <c r="AD44" s="692"/>
      <c r="AE44" s="692"/>
      <c r="AF44" s="692"/>
      <c r="AG44" s="698"/>
      <c r="AH44" s="644"/>
      <c r="AI44" s="644"/>
      <c r="AJ44" s="644"/>
      <c r="AK44" s="644"/>
      <c r="AL44" s="644"/>
    </row>
    <row r="45" spans="1:38" x14ac:dyDescent="0.3">
      <c r="A45" s="658"/>
      <c r="B45" s="700"/>
      <c r="C45" s="701">
        <v>6</v>
      </c>
      <c r="D45" s="694"/>
      <c r="E45" s="692"/>
      <c r="F45" s="692"/>
      <c r="G45" s="692"/>
      <c r="H45" s="692"/>
      <c r="I45" s="698"/>
      <c r="J45" s="694"/>
      <c r="K45" s="692"/>
      <c r="L45" s="692"/>
      <c r="M45" s="692"/>
      <c r="N45" s="692"/>
      <c r="O45" s="698"/>
      <c r="P45" s="694"/>
      <c r="Q45" s="692"/>
      <c r="R45" s="692"/>
      <c r="S45" s="692"/>
      <c r="T45" s="692"/>
      <c r="U45" s="698"/>
      <c r="V45" s="694"/>
      <c r="W45" s="692"/>
      <c r="X45" s="692"/>
      <c r="Y45" s="692"/>
      <c r="Z45" s="692"/>
      <c r="AA45" s="696"/>
      <c r="AB45" s="745"/>
      <c r="AC45" s="692"/>
      <c r="AD45" s="692"/>
      <c r="AE45" s="692"/>
      <c r="AF45" s="692"/>
      <c r="AG45" s="698"/>
      <c r="AH45" s="644"/>
      <c r="AI45" s="644"/>
      <c r="AJ45" s="644"/>
      <c r="AK45" s="644"/>
      <c r="AL45" s="644"/>
    </row>
    <row r="46" spans="1:38" ht="14.5" thickBot="1" x14ac:dyDescent="0.35">
      <c r="A46" s="658"/>
      <c r="B46" s="709"/>
      <c r="C46" s="710">
        <v>7</v>
      </c>
      <c r="D46" s="717"/>
      <c r="E46" s="715"/>
      <c r="F46" s="715"/>
      <c r="G46" s="715"/>
      <c r="H46" s="715"/>
      <c r="I46" s="720"/>
      <c r="J46" s="717"/>
      <c r="K46" s="715"/>
      <c r="L46" s="715"/>
      <c r="M46" s="715"/>
      <c r="N46" s="715"/>
      <c r="O46" s="720"/>
      <c r="P46" s="717"/>
      <c r="Q46" s="715"/>
      <c r="R46" s="715"/>
      <c r="S46" s="715"/>
      <c r="T46" s="715"/>
      <c r="U46" s="720"/>
      <c r="V46" s="717"/>
      <c r="W46" s="715"/>
      <c r="X46" s="715"/>
      <c r="Y46" s="715"/>
      <c r="Z46" s="715"/>
      <c r="AA46" s="718"/>
      <c r="AB46" s="746"/>
      <c r="AC46" s="715"/>
      <c r="AD46" s="715"/>
      <c r="AE46" s="715"/>
      <c r="AF46" s="715"/>
      <c r="AG46" s="720"/>
      <c r="AH46" s="644"/>
      <c r="AI46" s="644"/>
      <c r="AJ46" s="644"/>
      <c r="AK46" s="644"/>
      <c r="AL46" s="644"/>
    </row>
    <row r="47" spans="1:38" ht="15" thickTop="1" thickBot="1" x14ac:dyDescent="0.35">
      <c r="A47" s="658"/>
      <c r="B47" s="721"/>
      <c r="C47" s="747"/>
      <c r="D47" s="723"/>
      <c r="E47" s="724"/>
      <c r="F47" s="724">
        <v>1</v>
      </c>
      <c r="G47" s="724">
        <v>2</v>
      </c>
      <c r="H47" s="724">
        <v>3</v>
      </c>
      <c r="I47" s="725">
        <v>4</v>
      </c>
      <c r="J47" s="723">
        <v>6</v>
      </c>
      <c r="K47" s="724">
        <v>7</v>
      </c>
      <c r="L47" s="724">
        <v>8</v>
      </c>
      <c r="M47" s="724">
        <v>9</v>
      </c>
      <c r="N47" s="724">
        <v>10</v>
      </c>
      <c r="O47" s="725">
        <v>11</v>
      </c>
      <c r="P47" s="723">
        <v>13</v>
      </c>
      <c r="Q47" s="724">
        <v>14</v>
      </c>
      <c r="R47" s="724">
        <v>15</v>
      </c>
      <c r="S47" s="724">
        <v>16</v>
      </c>
      <c r="T47" s="724">
        <v>17</v>
      </c>
      <c r="U47" s="725">
        <v>18</v>
      </c>
      <c r="V47" s="723">
        <v>20</v>
      </c>
      <c r="W47" s="724">
        <v>21</v>
      </c>
      <c r="X47" s="724">
        <v>22</v>
      </c>
      <c r="Y47" s="724">
        <v>23</v>
      </c>
      <c r="Z47" s="724">
        <v>24</v>
      </c>
      <c r="AA47" s="726">
        <v>25</v>
      </c>
      <c r="AB47" s="727">
        <v>27</v>
      </c>
      <c r="AC47" s="724">
        <v>28</v>
      </c>
      <c r="AD47" s="724">
        <v>29</v>
      </c>
      <c r="AE47" s="724">
        <v>30</v>
      </c>
      <c r="AF47" s="724">
        <v>31</v>
      </c>
      <c r="AG47" s="725"/>
      <c r="AH47" s="644"/>
      <c r="AI47" s="644"/>
      <c r="AJ47" s="644"/>
      <c r="AK47" s="644"/>
      <c r="AL47" s="644"/>
    </row>
    <row r="48" spans="1:38" ht="14.5" thickTop="1" x14ac:dyDescent="0.3">
      <c r="A48" s="658"/>
      <c r="B48" s="683">
        <v>44531</v>
      </c>
      <c r="C48" s="748">
        <v>1</v>
      </c>
      <c r="D48" s="749"/>
      <c r="E48" s="750"/>
      <c r="F48" s="751" t="s">
        <v>197</v>
      </c>
      <c r="G48" s="752"/>
      <c r="H48" s="752"/>
      <c r="I48" s="752"/>
      <c r="J48" s="752"/>
      <c r="K48" s="752"/>
      <c r="L48" s="752"/>
      <c r="M48" s="753" t="s">
        <v>198</v>
      </c>
      <c r="N48" s="753"/>
      <c r="O48" s="754"/>
      <c r="P48" s="755" t="s">
        <v>199</v>
      </c>
      <c r="Q48" s="756" t="s">
        <v>200</v>
      </c>
      <c r="R48" s="757"/>
      <c r="S48" s="758" t="s">
        <v>201</v>
      </c>
      <c r="T48" s="759" t="s">
        <v>202</v>
      </c>
      <c r="U48" s="760"/>
      <c r="V48" s="749"/>
      <c r="W48" s="750"/>
      <c r="X48" s="750"/>
      <c r="Y48" s="750"/>
      <c r="Z48" s="750"/>
      <c r="AA48" s="761"/>
      <c r="AB48" s="762"/>
      <c r="AC48" s="750"/>
      <c r="AD48" s="750"/>
      <c r="AE48" s="750"/>
      <c r="AF48" s="750"/>
      <c r="AG48" s="760"/>
      <c r="AH48" s="644"/>
      <c r="AI48" s="644"/>
      <c r="AJ48" s="644"/>
      <c r="AK48" s="644"/>
      <c r="AL48" s="644"/>
    </row>
    <row r="49" spans="1:38" x14ac:dyDescent="0.3">
      <c r="A49" s="658"/>
      <c r="B49" s="700"/>
      <c r="C49" s="763">
        <v>2</v>
      </c>
      <c r="D49" s="764"/>
      <c r="E49" s="765"/>
      <c r="F49" s="766"/>
      <c r="G49" s="767"/>
      <c r="H49" s="767"/>
      <c r="I49" s="767"/>
      <c r="J49" s="767"/>
      <c r="K49" s="767"/>
      <c r="L49" s="767"/>
      <c r="M49" s="768"/>
      <c r="N49" s="768"/>
      <c r="O49" s="769"/>
      <c r="P49" s="755"/>
      <c r="Q49" s="756"/>
      <c r="R49" s="757"/>
      <c r="S49" s="758"/>
      <c r="T49" s="759"/>
      <c r="U49" s="770"/>
      <c r="V49" s="764"/>
      <c r="W49" s="765"/>
      <c r="X49" s="765"/>
      <c r="Y49" s="765"/>
      <c r="Z49" s="765"/>
      <c r="AA49" s="771"/>
      <c r="AB49" s="772"/>
      <c r="AC49" s="765"/>
      <c r="AD49" s="765"/>
      <c r="AE49" s="765"/>
      <c r="AF49" s="765"/>
      <c r="AG49" s="770"/>
      <c r="AH49" s="644"/>
      <c r="AI49" s="644"/>
      <c r="AJ49" s="644"/>
      <c r="AK49" s="644"/>
      <c r="AL49" s="644"/>
    </row>
    <row r="50" spans="1:38" x14ac:dyDescent="0.3">
      <c r="A50" s="658"/>
      <c r="B50" s="700"/>
      <c r="C50" s="763">
        <v>3</v>
      </c>
      <c r="D50" s="764"/>
      <c r="E50" s="765"/>
      <c r="F50" s="766"/>
      <c r="G50" s="767"/>
      <c r="H50" s="767"/>
      <c r="I50" s="767"/>
      <c r="J50" s="767"/>
      <c r="K50" s="767"/>
      <c r="L50" s="767"/>
      <c r="M50" s="768"/>
      <c r="N50" s="768"/>
      <c r="O50" s="769"/>
      <c r="P50" s="755"/>
      <c r="Q50" s="756"/>
      <c r="R50" s="757"/>
      <c r="S50" s="758"/>
      <c r="T50" s="759"/>
      <c r="U50" s="770"/>
      <c r="V50" s="764"/>
      <c r="W50" s="765"/>
      <c r="X50" s="765"/>
      <c r="Y50" s="765"/>
      <c r="Z50" s="765"/>
      <c r="AA50" s="771"/>
      <c r="AB50" s="772"/>
      <c r="AC50" s="765"/>
      <c r="AD50" s="765"/>
      <c r="AE50" s="765"/>
      <c r="AF50" s="765"/>
      <c r="AG50" s="770"/>
      <c r="AH50" s="644"/>
      <c r="AI50" s="644"/>
      <c r="AJ50" s="644"/>
      <c r="AK50" s="644"/>
      <c r="AL50" s="644"/>
    </row>
    <row r="51" spans="1:38" x14ac:dyDescent="0.3">
      <c r="A51" s="658"/>
      <c r="B51" s="700"/>
      <c r="C51" s="763">
        <v>4</v>
      </c>
      <c r="D51" s="764"/>
      <c r="E51" s="765"/>
      <c r="F51" s="766"/>
      <c r="G51" s="767"/>
      <c r="H51" s="767"/>
      <c r="I51" s="767"/>
      <c r="J51" s="767"/>
      <c r="K51" s="767"/>
      <c r="L51" s="767"/>
      <c r="M51" s="768"/>
      <c r="N51" s="768"/>
      <c r="O51" s="769"/>
      <c r="P51" s="755"/>
      <c r="Q51" s="756"/>
      <c r="R51" s="757"/>
      <c r="S51" s="758"/>
      <c r="T51" s="759"/>
      <c r="U51" s="770"/>
      <c r="V51" s="764"/>
      <c r="W51" s="765"/>
      <c r="X51" s="765"/>
      <c r="Y51" s="765"/>
      <c r="Z51" s="765"/>
      <c r="AA51" s="771"/>
      <c r="AB51" s="772"/>
      <c r="AC51" s="765"/>
      <c r="AD51" s="765"/>
      <c r="AE51" s="765"/>
      <c r="AF51" s="765"/>
      <c r="AG51" s="770"/>
      <c r="AH51" s="644"/>
      <c r="AI51" s="644"/>
      <c r="AJ51" s="644"/>
      <c r="AK51" s="644"/>
      <c r="AL51" s="644"/>
    </row>
    <row r="52" spans="1:38" x14ac:dyDescent="0.3">
      <c r="A52" s="658"/>
      <c r="B52" s="700"/>
      <c r="C52" s="763">
        <v>5</v>
      </c>
      <c r="D52" s="764"/>
      <c r="E52" s="765"/>
      <c r="F52" s="766"/>
      <c r="G52" s="767"/>
      <c r="H52" s="767"/>
      <c r="I52" s="767"/>
      <c r="J52" s="767"/>
      <c r="K52" s="767"/>
      <c r="L52" s="767"/>
      <c r="M52" s="768"/>
      <c r="N52" s="768"/>
      <c r="O52" s="769"/>
      <c r="P52" s="755"/>
      <c r="Q52" s="756"/>
      <c r="R52" s="757"/>
      <c r="S52" s="758"/>
      <c r="T52" s="759"/>
      <c r="U52" s="770"/>
      <c r="V52" s="764"/>
      <c r="W52" s="765"/>
      <c r="X52" s="765"/>
      <c r="Y52" s="765"/>
      <c r="Z52" s="765"/>
      <c r="AA52" s="771"/>
      <c r="AB52" s="772"/>
      <c r="AC52" s="765"/>
      <c r="AD52" s="765"/>
      <c r="AE52" s="765"/>
      <c r="AF52" s="765"/>
      <c r="AG52" s="770"/>
      <c r="AH52" s="644"/>
      <c r="AI52" s="644"/>
      <c r="AJ52" s="644"/>
      <c r="AK52" s="644"/>
      <c r="AL52" s="644"/>
    </row>
    <row r="53" spans="1:38" x14ac:dyDescent="0.3">
      <c r="A53" s="658"/>
      <c r="B53" s="700"/>
      <c r="C53" s="763">
        <v>6</v>
      </c>
      <c r="D53" s="764"/>
      <c r="E53" s="765"/>
      <c r="F53" s="766"/>
      <c r="G53" s="767"/>
      <c r="H53" s="767"/>
      <c r="I53" s="767"/>
      <c r="J53" s="767"/>
      <c r="K53" s="767"/>
      <c r="L53" s="767"/>
      <c r="M53" s="768"/>
      <c r="N53" s="768"/>
      <c r="O53" s="769"/>
      <c r="P53" s="755"/>
      <c r="Q53" s="756"/>
      <c r="R53" s="757"/>
      <c r="S53" s="758"/>
      <c r="T53" s="759"/>
      <c r="U53" s="770"/>
      <c r="V53" s="764"/>
      <c r="W53" s="765"/>
      <c r="X53" s="765"/>
      <c r="Y53" s="765"/>
      <c r="Z53" s="765"/>
      <c r="AA53" s="771"/>
      <c r="AB53" s="772"/>
      <c r="AC53" s="765"/>
      <c r="AD53" s="765"/>
      <c r="AE53" s="765"/>
      <c r="AF53" s="765"/>
      <c r="AG53" s="770"/>
      <c r="AH53" s="644"/>
      <c r="AI53" s="644"/>
      <c r="AJ53" s="644"/>
      <c r="AK53" s="644"/>
      <c r="AL53" s="644"/>
    </row>
    <row r="54" spans="1:38" ht="14.5" thickBot="1" x14ac:dyDescent="0.35">
      <c r="A54" s="658"/>
      <c r="B54" s="773"/>
      <c r="C54" s="774">
        <v>7</v>
      </c>
      <c r="D54" s="775"/>
      <c r="E54" s="776"/>
      <c r="F54" s="777"/>
      <c r="G54" s="778"/>
      <c r="H54" s="778"/>
      <c r="I54" s="778"/>
      <c r="J54" s="778"/>
      <c r="K54" s="778"/>
      <c r="L54" s="778"/>
      <c r="M54" s="779"/>
      <c r="N54" s="779"/>
      <c r="O54" s="780"/>
      <c r="P54" s="781"/>
      <c r="Q54" s="782"/>
      <c r="R54" s="783"/>
      <c r="S54" s="784"/>
      <c r="T54" s="785"/>
      <c r="U54" s="786"/>
      <c r="V54" s="775"/>
      <c r="W54" s="776"/>
      <c r="X54" s="776"/>
      <c r="Y54" s="776"/>
      <c r="Z54" s="776"/>
      <c r="AA54" s="787"/>
      <c r="AB54" s="788"/>
      <c r="AC54" s="776"/>
      <c r="AD54" s="776"/>
      <c r="AE54" s="776"/>
      <c r="AF54" s="776"/>
      <c r="AG54" s="786"/>
      <c r="AH54" s="644"/>
      <c r="AI54" s="644"/>
      <c r="AJ54" s="644"/>
      <c r="AK54" s="644"/>
      <c r="AL54" s="644"/>
    </row>
    <row r="55" spans="1:38" ht="14.5" thickTop="1" x14ac:dyDescent="0.3">
      <c r="A55" s="658"/>
      <c r="B55" s="658"/>
      <c r="C55" s="658"/>
      <c r="D55" s="789"/>
      <c r="E55" s="789"/>
      <c r="F55" s="789"/>
      <c r="G55" s="790"/>
      <c r="H55" s="658"/>
      <c r="I55" s="658"/>
      <c r="J55" s="658"/>
      <c r="K55" s="658"/>
      <c r="L55" s="658"/>
      <c r="M55" s="658"/>
      <c r="N55" s="658"/>
      <c r="O55" s="658"/>
      <c r="P55" s="658"/>
      <c r="Q55" s="658"/>
      <c r="R55" s="658"/>
      <c r="S55" s="658"/>
      <c r="T55" s="658"/>
      <c r="U55" s="658"/>
      <c r="V55" s="658"/>
      <c r="W55" s="658"/>
      <c r="X55" s="658"/>
      <c r="Y55" s="658"/>
      <c r="Z55" s="658"/>
      <c r="AA55" s="658"/>
      <c r="AB55" s="658"/>
      <c r="AC55" s="658"/>
      <c r="AD55" s="658"/>
      <c r="AE55" s="658"/>
      <c r="AF55" s="658"/>
      <c r="AG55" s="658"/>
      <c r="AH55" s="644"/>
      <c r="AI55" s="644"/>
      <c r="AJ55" s="644"/>
      <c r="AK55" s="644"/>
      <c r="AL55" s="644"/>
    </row>
    <row r="56" spans="1:38" x14ac:dyDescent="0.3">
      <c r="A56" s="658"/>
      <c r="B56" s="658"/>
      <c r="C56" s="658"/>
      <c r="D56" s="789"/>
      <c r="E56" s="789"/>
      <c r="F56" s="789"/>
      <c r="G56" s="790"/>
      <c r="H56" s="791"/>
      <c r="I56" s="791"/>
      <c r="J56" s="791"/>
      <c r="K56" s="791"/>
      <c r="L56" s="791"/>
      <c r="M56" s="791"/>
      <c r="N56" s="791"/>
      <c r="O56" s="791"/>
      <c r="P56" s="791"/>
      <c r="Q56" s="791"/>
      <c r="R56" s="791"/>
      <c r="S56" s="791"/>
      <c r="T56" s="791"/>
      <c r="U56" s="791"/>
      <c r="V56" s="791"/>
      <c r="W56" s="791"/>
      <c r="X56" s="791"/>
      <c r="Y56" s="791"/>
      <c r="Z56" s="791"/>
      <c r="AA56" s="791"/>
      <c r="AB56" s="792" t="str">
        <f>"Nanga Temenang, "&amp;Identitas!B17</f>
        <v>Nanga Temenang, 21 Juli 2021</v>
      </c>
      <c r="AC56" s="791"/>
      <c r="AD56" s="791"/>
      <c r="AE56" s="658"/>
      <c r="AF56" s="658"/>
      <c r="AG56" s="658"/>
      <c r="AH56" s="644"/>
      <c r="AI56" s="644"/>
      <c r="AJ56" s="644"/>
      <c r="AK56" s="644"/>
      <c r="AL56" s="644"/>
    </row>
    <row r="57" spans="1:38" x14ac:dyDescent="0.3">
      <c r="A57" s="658"/>
      <c r="B57" s="792" t="s">
        <v>43</v>
      </c>
      <c r="C57" s="658"/>
      <c r="D57" s="789"/>
      <c r="E57" s="789"/>
      <c r="F57" s="789"/>
      <c r="G57" s="790"/>
      <c r="H57" s="791"/>
      <c r="I57" s="791"/>
      <c r="J57" s="791"/>
      <c r="K57" s="791"/>
      <c r="L57" s="791"/>
      <c r="M57" s="791"/>
      <c r="N57" s="791"/>
      <c r="O57" s="791"/>
      <c r="P57" s="791"/>
      <c r="Q57" s="791"/>
      <c r="R57" s="791"/>
      <c r="S57" s="791"/>
      <c r="T57" s="791"/>
      <c r="U57" s="791"/>
      <c r="V57" s="791"/>
      <c r="W57" s="791"/>
      <c r="X57" s="791"/>
      <c r="Y57" s="791"/>
      <c r="Z57" s="791"/>
      <c r="AA57" s="791"/>
      <c r="AB57" s="792"/>
      <c r="AC57" s="791"/>
      <c r="AD57" s="791"/>
      <c r="AE57" s="658"/>
      <c r="AF57" s="658"/>
      <c r="AG57" s="658"/>
      <c r="AH57" s="644"/>
      <c r="AI57" s="644"/>
      <c r="AJ57" s="644"/>
      <c r="AK57" s="644"/>
      <c r="AL57" s="644"/>
    </row>
    <row r="58" spans="1:38" x14ac:dyDescent="0.3">
      <c r="A58" s="658"/>
      <c r="B58" s="793" t="s">
        <v>44</v>
      </c>
      <c r="C58" s="658"/>
      <c r="D58" s="789"/>
      <c r="E58" s="789"/>
      <c r="F58" s="789"/>
      <c r="G58" s="790"/>
      <c r="H58" s="644"/>
      <c r="I58" s="791"/>
      <c r="J58" s="793"/>
      <c r="K58" s="793"/>
      <c r="L58" s="793"/>
      <c r="M58" s="794"/>
      <c r="N58" s="794"/>
      <c r="O58" s="794"/>
      <c r="P58" s="791"/>
      <c r="Q58" s="791"/>
      <c r="R58" s="791"/>
      <c r="S58" s="791"/>
      <c r="T58" s="791"/>
      <c r="U58" s="791"/>
      <c r="V58" s="791"/>
      <c r="W58" s="791"/>
      <c r="X58" s="791"/>
      <c r="Y58" s="791"/>
      <c r="Z58" s="791"/>
      <c r="AA58" s="791"/>
      <c r="AB58" s="793" t="str">
        <f>"Guru Mata Pelajaran "&amp;Identitas!B14</f>
        <v>Guru Mata Pelajaran FISIKA</v>
      </c>
      <c r="AC58" s="791"/>
      <c r="AD58" s="791"/>
      <c r="AE58" s="658"/>
      <c r="AF58" s="658"/>
      <c r="AG58" s="658"/>
      <c r="AH58" s="644"/>
      <c r="AI58" s="644"/>
      <c r="AJ58" s="644"/>
      <c r="AK58" s="644"/>
      <c r="AL58" s="644"/>
    </row>
    <row r="59" spans="1:38" x14ac:dyDescent="0.3">
      <c r="A59" s="658"/>
      <c r="B59" s="793"/>
      <c r="C59" s="658"/>
      <c r="D59" s="789"/>
      <c r="E59" s="789"/>
      <c r="F59" s="789"/>
      <c r="G59" s="790"/>
      <c r="H59" s="644"/>
      <c r="I59" s="791"/>
      <c r="J59" s="793"/>
      <c r="K59" s="793"/>
      <c r="L59" s="793"/>
      <c r="M59" s="794"/>
      <c r="N59" s="794"/>
      <c r="O59" s="794"/>
      <c r="P59" s="791"/>
      <c r="Q59" s="791"/>
      <c r="R59" s="791"/>
      <c r="S59" s="791"/>
      <c r="T59" s="791"/>
      <c r="U59" s="791"/>
      <c r="V59" s="791"/>
      <c r="W59" s="791"/>
      <c r="X59" s="791"/>
      <c r="Y59" s="791"/>
      <c r="Z59" s="791"/>
      <c r="AA59" s="791"/>
      <c r="AB59" s="793"/>
      <c r="AC59" s="791"/>
      <c r="AD59" s="791"/>
      <c r="AE59" s="658"/>
      <c r="AF59" s="658"/>
      <c r="AG59" s="658"/>
      <c r="AH59" s="644"/>
      <c r="AI59" s="644"/>
      <c r="AJ59" s="644"/>
      <c r="AK59" s="644"/>
      <c r="AL59" s="644"/>
    </row>
    <row r="60" spans="1:38" x14ac:dyDescent="0.3">
      <c r="A60" s="658"/>
      <c r="B60" s="793"/>
      <c r="C60" s="658"/>
      <c r="D60" s="789"/>
      <c r="E60" s="789"/>
      <c r="F60" s="789"/>
      <c r="G60" s="790"/>
      <c r="H60" s="644"/>
      <c r="I60" s="791"/>
      <c r="J60" s="793"/>
      <c r="K60" s="793"/>
      <c r="L60" s="793"/>
      <c r="M60" s="794"/>
      <c r="N60" s="794"/>
      <c r="O60" s="794"/>
      <c r="P60" s="791"/>
      <c r="Q60" s="791"/>
      <c r="R60" s="791"/>
      <c r="S60" s="791"/>
      <c r="T60" s="791"/>
      <c r="U60" s="791"/>
      <c r="V60" s="791"/>
      <c r="W60" s="791"/>
      <c r="X60" s="791"/>
      <c r="Y60" s="791"/>
      <c r="Z60" s="791"/>
      <c r="AA60" s="791"/>
      <c r="AB60" s="793"/>
      <c r="AC60" s="791"/>
      <c r="AD60" s="791"/>
      <c r="AE60" s="658"/>
      <c r="AF60" s="658"/>
      <c r="AG60" s="658"/>
      <c r="AH60" s="644"/>
      <c r="AI60" s="644"/>
      <c r="AJ60" s="644"/>
      <c r="AK60" s="644"/>
      <c r="AL60" s="644"/>
    </row>
    <row r="61" spans="1:38" x14ac:dyDescent="0.3">
      <c r="A61" s="658"/>
      <c r="B61" s="793"/>
      <c r="C61" s="658"/>
      <c r="D61" s="789"/>
      <c r="E61" s="789"/>
      <c r="F61" s="789"/>
      <c r="G61" s="790"/>
      <c r="H61" s="644"/>
      <c r="I61" s="791"/>
      <c r="J61" s="793"/>
      <c r="K61" s="793"/>
      <c r="L61" s="793"/>
      <c r="M61" s="794"/>
      <c r="N61" s="794"/>
      <c r="O61" s="794"/>
      <c r="P61" s="791"/>
      <c r="Q61" s="791"/>
      <c r="R61" s="791"/>
      <c r="S61" s="791"/>
      <c r="T61" s="791"/>
      <c r="U61" s="791"/>
      <c r="V61" s="791"/>
      <c r="W61" s="791"/>
      <c r="X61" s="791"/>
      <c r="Y61" s="791"/>
      <c r="Z61" s="791"/>
      <c r="AA61" s="791"/>
      <c r="AB61" s="793"/>
      <c r="AC61" s="791"/>
      <c r="AD61" s="791"/>
      <c r="AE61" s="658"/>
      <c r="AF61" s="658"/>
      <c r="AG61" s="658"/>
      <c r="AH61" s="644"/>
      <c r="AI61" s="644"/>
      <c r="AJ61" s="644"/>
      <c r="AK61" s="644"/>
      <c r="AL61" s="644"/>
    </row>
    <row r="62" spans="1:38" x14ac:dyDescent="0.3">
      <c r="A62" s="658"/>
      <c r="B62" s="793"/>
      <c r="C62" s="658"/>
      <c r="D62" s="789"/>
      <c r="E62" s="789"/>
      <c r="F62" s="789"/>
      <c r="G62" s="790"/>
      <c r="H62" s="644"/>
      <c r="I62" s="791"/>
      <c r="J62" s="793"/>
      <c r="K62" s="793"/>
      <c r="L62" s="793"/>
      <c r="M62" s="794"/>
      <c r="N62" s="794"/>
      <c r="O62" s="794"/>
      <c r="P62" s="791"/>
      <c r="Q62" s="791"/>
      <c r="R62" s="791"/>
      <c r="S62" s="791"/>
      <c r="T62" s="791"/>
      <c r="U62" s="791"/>
      <c r="V62" s="791"/>
      <c r="W62" s="791"/>
      <c r="X62" s="791"/>
      <c r="Y62" s="791"/>
      <c r="Z62" s="791"/>
      <c r="AA62" s="791"/>
      <c r="AB62" s="793"/>
      <c r="AC62" s="791"/>
      <c r="AD62" s="791"/>
      <c r="AE62" s="658"/>
      <c r="AF62" s="658"/>
      <c r="AG62" s="658"/>
      <c r="AH62" s="644"/>
      <c r="AI62" s="644"/>
      <c r="AJ62" s="644"/>
      <c r="AK62" s="644"/>
      <c r="AL62" s="644"/>
    </row>
    <row r="63" spans="1:38" x14ac:dyDescent="0.3">
      <c r="A63" s="658"/>
      <c r="B63" s="795" t="str">
        <f>Identitas!B18</f>
        <v>KUSNADI, S.Pd</v>
      </c>
      <c r="C63" s="658"/>
      <c r="D63" s="658"/>
      <c r="E63" s="658"/>
      <c r="F63" s="658"/>
      <c r="G63" s="658"/>
      <c r="H63" s="644"/>
      <c r="I63" s="793"/>
      <c r="J63" s="793"/>
      <c r="K63" s="793"/>
      <c r="L63" s="793"/>
      <c r="M63" s="794"/>
      <c r="N63" s="794"/>
      <c r="O63" s="794"/>
      <c r="P63" s="791"/>
      <c r="Q63" s="791"/>
      <c r="R63" s="791"/>
      <c r="S63" s="791"/>
      <c r="T63" s="791"/>
      <c r="U63" s="791"/>
      <c r="V63" s="791"/>
      <c r="W63" s="791"/>
      <c r="X63" s="791"/>
      <c r="Y63" s="791"/>
      <c r="Z63" s="791"/>
      <c r="AA63" s="791"/>
      <c r="AB63" s="795" t="str">
        <f>Identitas!B12</f>
        <v>ARI LINTANG, S.Pd</v>
      </c>
      <c r="AC63" s="791"/>
      <c r="AD63" s="791"/>
      <c r="AE63" s="658"/>
      <c r="AF63" s="658"/>
      <c r="AG63" s="658"/>
      <c r="AH63" s="644"/>
      <c r="AI63" s="644"/>
      <c r="AJ63" s="644"/>
      <c r="AK63" s="644"/>
      <c r="AL63" s="644"/>
    </row>
    <row r="64" spans="1:38" x14ac:dyDescent="0.3">
      <c r="A64" s="658"/>
      <c r="B64" s="793" t="str">
        <f>"NIP. "&amp;Identitas!B19</f>
        <v>NIP. 19791215 200502 1 001</v>
      </c>
      <c r="C64" s="658"/>
      <c r="D64" s="658"/>
      <c r="E64" s="658"/>
      <c r="F64" s="658"/>
      <c r="G64" s="658"/>
      <c r="H64" s="644"/>
      <c r="I64" s="790"/>
      <c r="J64" s="790"/>
      <c r="K64" s="790"/>
      <c r="L64" s="790"/>
      <c r="M64" s="796"/>
      <c r="N64" s="796"/>
      <c r="O64" s="796"/>
      <c r="P64" s="658"/>
      <c r="Q64" s="658"/>
      <c r="R64" s="658"/>
      <c r="S64" s="658"/>
      <c r="T64" s="658"/>
      <c r="U64" s="658"/>
      <c r="V64" s="658"/>
      <c r="W64" s="658"/>
      <c r="X64" s="658"/>
      <c r="Y64" s="658"/>
      <c r="Z64" s="658"/>
      <c r="AA64" s="658"/>
      <c r="AB64" s="793" t="str">
        <f>"NIP. "&amp;Identitas!B13</f>
        <v>NIP. 19950314 202012 1 014</v>
      </c>
      <c r="AC64" s="658"/>
      <c r="AD64" s="658"/>
      <c r="AE64" s="658"/>
      <c r="AF64" s="658"/>
      <c r="AG64" s="658"/>
      <c r="AH64" s="644"/>
      <c r="AI64" s="644"/>
      <c r="AJ64" s="644"/>
      <c r="AK64" s="644"/>
      <c r="AL64" s="644"/>
    </row>
  </sheetData>
  <sheetProtection algorithmName="SHA-512" hashValue="h7nZ8TplWjb/yi5Z+Kf97lfsq4uUiPJC67pzns4H7TJVxWlqqpIW5TB4tHPhSv13XnTtuWAC+IHx7DQumPDR6g==" saltValue="He7XIPbrsLadlV1Aaj4WAg==" spinCount="100000" sheet="1" objects="1" scenarios="1"/>
  <customSheetViews>
    <customSheetView guid="{6C28EDC6-9B9A-487C-AE29-3651CE232269}" scale="74">
      <selection activeCell="R62" sqref="R62"/>
      <pageMargins left="0.11811023622047245" right="0.11811023622047245" top="0.74803149606299213" bottom="0.15748031496062992" header="0.31496062992125984" footer="0.31496062992125984"/>
      <pageSetup paperSize="9" orientation="landscape" horizontalDpi="4294967293" verticalDpi="0" r:id="rId1"/>
    </customSheetView>
  </customSheetViews>
  <mergeCells count="33">
    <mergeCell ref="A1:AG1"/>
    <mergeCell ref="B5:B6"/>
    <mergeCell ref="D5:I5"/>
    <mergeCell ref="J5:O5"/>
    <mergeCell ref="P5:U5"/>
    <mergeCell ref="V5:AA5"/>
    <mergeCell ref="AB5:AG5"/>
    <mergeCell ref="AC2:AF2"/>
    <mergeCell ref="AC3:AF3"/>
    <mergeCell ref="S48:S54"/>
    <mergeCell ref="B8:B14"/>
    <mergeCell ref="P8:P14"/>
    <mergeCell ref="Q8:S14"/>
    <mergeCell ref="W8:W14"/>
    <mergeCell ref="B16:B22"/>
    <mergeCell ref="L16:L22"/>
    <mergeCell ref="Q16:Q22"/>
    <mergeCell ref="AI6:AL7"/>
    <mergeCell ref="AI8:AL10"/>
    <mergeCell ref="T48:T54"/>
    <mergeCell ref="B2:E2"/>
    <mergeCell ref="B3:E3"/>
    <mergeCell ref="W2:AB2"/>
    <mergeCell ref="W3:AB3"/>
    <mergeCell ref="B24:B30"/>
    <mergeCell ref="B32:B38"/>
    <mergeCell ref="X32:X38"/>
    <mergeCell ref="B40:B46"/>
    <mergeCell ref="B48:B54"/>
    <mergeCell ref="F48:L54"/>
    <mergeCell ref="M48:O54"/>
    <mergeCell ref="P48:P54"/>
    <mergeCell ref="Q48:R54"/>
  </mergeCells>
  <pageMargins left="0.11811023622047245" right="0.11811023622047245" top="0.74803149606299213" bottom="0.15748031496062992" header="0.31496062992125984" footer="0.31496062992125984"/>
  <pageSetup paperSize="9" orientation="landscape" horizontalDpi="4294967293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5A70-6706-4E97-8F60-9090200FDF9E}">
  <sheetPr>
    <pageSetUpPr fitToPage="1"/>
  </sheetPr>
  <dimension ref="A1:S107"/>
  <sheetViews>
    <sheetView showGridLines="0" topLeftCell="A38" workbookViewId="0">
      <selection activeCell="H76" sqref="H76:I76"/>
    </sheetView>
  </sheetViews>
  <sheetFormatPr defaultRowHeight="15.5" x14ac:dyDescent="0.35"/>
  <cols>
    <col min="1" max="1" width="4.90625" style="60" customWidth="1"/>
    <col min="2" max="2" width="4.7265625" style="60" customWidth="1"/>
    <col min="3" max="3" width="9.81640625" style="60" customWidth="1"/>
    <col min="4" max="4" width="11.7265625" style="60" customWidth="1"/>
    <col min="5" max="5" width="6.1796875" style="60" customWidth="1"/>
    <col min="6" max="6" width="5.7265625" style="60" customWidth="1"/>
    <col min="7" max="7" width="6.36328125" style="60" customWidth="1"/>
    <col min="8" max="8" width="63.26953125" style="60" customWidth="1"/>
    <col min="9" max="9" width="42" style="60" customWidth="1"/>
    <col min="10" max="18" width="8.7265625" style="60"/>
    <col min="19" max="19" width="26.26953125" style="60" customWidth="1"/>
    <col min="20" max="16384" width="8.7265625" style="60"/>
  </cols>
  <sheetData>
    <row r="1" spans="1:17" ht="18" x14ac:dyDescent="0.4">
      <c r="B1" s="443" t="s">
        <v>24</v>
      </c>
      <c r="C1" s="443"/>
      <c r="D1" s="443"/>
      <c r="E1" s="443"/>
      <c r="F1" s="443"/>
      <c r="G1" s="443"/>
      <c r="H1" s="443"/>
      <c r="I1" s="443"/>
    </row>
    <row r="2" spans="1:17" ht="18" x14ac:dyDescent="0.4">
      <c r="B2" s="443" t="s">
        <v>4</v>
      </c>
      <c r="C2" s="443"/>
      <c r="D2" s="443"/>
      <c r="E2" s="443"/>
      <c r="F2" s="443"/>
      <c r="G2" s="443"/>
      <c r="H2" s="443"/>
      <c r="I2" s="443"/>
    </row>
    <row r="3" spans="1:17" ht="20" x14ac:dyDescent="0.4">
      <c r="B3" s="444" t="s">
        <v>5</v>
      </c>
      <c r="C3" s="444"/>
      <c r="D3" s="444"/>
      <c r="E3" s="444"/>
      <c r="F3" s="444"/>
      <c r="G3" s="444"/>
      <c r="H3" s="444"/>
      <c r="I3" s="444"/>
    </row>
    <row r="4" spans="1:17" x14ac:dyDescent="0.35">
      <c r="B4" s="445" t="s">
        <v>6</v>
      </c>
      <c r="C4" s="445"/>
      <c r="D4" s="445"/>
      <c r="E4" s="445"/>
      <c r="F4" s="445"/>
      <c r="G4" s="445"/>
      <c r="H4" s="445"/>
      <c r="I4" s="445"/>
    </row>
    <row r="5" spans="1:17" x14ac:dyDescent="0.35">
      <c r="B5" s="446" t="s">
        <v>25</v>
      </c>
      <c r="C5" s="446"/>
      <c r="D5" s="446"/>
      <c r="E5" s="446"/>
      <c r="F5" s="446"/>
      <c r="G5" s="446"/>
      <c r="H5" s="446"/>
      <c r="I5" s="446"/>
      <c r="O5" s="82"/>
    </row>
    <row r="6" spans="1:17" ht="16" thickBot="1" x14ac:dyDescent="0.4">
      <c r="B6" s="447" t="s">
        <v>26</v>
      </c>
      <c r="C6" s="447"/>
      <c r="D6" s="447"/>
      <c r="E6" s="447"/>
      <c r="F6" s="447"/>
      <c r="G6" s="447"/>
      <c r="H6" s="447"/>
      <c r="I6" s="447"/>
    </row>
    <row r="7" spans="1:17" ht="16" thickTop="1" x14ac:dyDescent="0.35">
      <c r="B7" s="58"/>
      <c r="C7" s="58"/>
      <c r="D7" s="58"/>
      <c r="E7" s="58"/>
      <c r="F7" s="58"/>
      <c r="G7" s="58"/>
      <c r="H7" s="58"/>
      <c r="I7" s="58"/>
    </row>
    <row r="8" spans="1:17" ht="17.5" x14ac:dyDescent="0.35">
      <c r="B8" s="448" t="s">
        <v>32</v>
      </c>
      <c r="C8" s="448"/>
      <c r="D8" s="449"/>
      <c r="E8" s="449"/>
      <c r="F8" s="449"/>
      <c r="G8" s="449"/>
      <c r="H8" s="449"/>
      <c r="I8" s="449"/>
    </row>
    <row r="9" spans="1:17" x14ac:dyDescent="0.35">
      <c r="B9" s="58"/>
      <c r="C9" s="58"/>
      <c r="D9" s="58"/>
      <c r="E9" s="58"/>
      <c r="F9" s="58"/>
      <c r="G9" s="58"/>
      <c r="H9" s="58"/>
      <c r="I9" s="58"/>
    </row>
    <row r="10" spans="1:17" x14ac:dyDescent="0.35">
      <c r="A10" s="450" t="s">
        <v>27</v>
      </c>
      <c r="B10" s="450"/>
      <c r="C10" s="450"/>
      <c r="D10" s="451" t="str">
        <f>Identitas!B14</f>
        <v>FISIKA</v>
      </c>
      <c r="E10" s="451"/>
      <c r="F10" s="451"/>
      <c r="G10" s="451"/>
      <c r="H10" s="451"/>
      <c r="I10" s="451"/>
    </row>
    <row r="11" spans="1:17" x14ac:dyDescent="0.35">
      <c r="A11" s="450" t="s">
        <v>28</v>
      </c>
      <c r="B11" s="450"/>
      <c r="C11" s="450"/>
      <c r="D11" s="451" t="str">
        <f>Identitas!B15</f>
        <v>X MIA</v>
      </c>
      <c r="E11" s="451"/>
      <c r="F11" s="451"/>
      <c r="G11" s="451"/>
      <c r="H11" s="451"/>
      <c r="I11" s="451"/>
    </row>
    <row r="12" spans="1:17" x14ac:dyDescent="0.35">
      <c r="A12" s="450" t="s">
        <v>29</v>
      </c>
      <c r="B12" s="450"/>
      <c r="C12" s="450"/>
      <c r="D12" s="451" t="str">
        <f>Identitas!B16</f>
        <v>2021/2022</v>
      </c>
      <c r="E12" s="451"/>
      <c r="F12" s="451"/>
      <c r="G12" s="451"/>
      <c r="H12" s="451"/>
      <c r="I12" s="451"/>
    </row>
    <row r="13" spans="1:17" x14ac:dyDescent="0.35">
      <c r="B13" s="58"/>
      <c r="C13" s="58"/>
      <c r="D13" s="58"/>
      <c r="E13" s="58"/>
      <c r="F13" s="58"/>
      <c r="G13" s="58"/>
      <c r="H13" s="58"/>
      <c r="I13" s="58"/>
    </row>
    <row r="14" spans="1:17" ht="30" x14ac:dyDescent="0.35">
      <c r="A14" s="401" t="s">
        <v>269</v>
      </c>
      <c r="B14" s="57" t="s">
        <v>23</v>
      </c>
      <c r="C14" s="393" t="s">
        <v>90</v>
      </c>
      <c r="D14" s="413" t="s">
        <v>0</v>
      </c>
      <c r="E14" s="414"/>
      <c r="F14" s="415"/>
      <c r="G14" s="413" t="s">
        <v>1</v>
      </c>
      <c r="H14" s="414"/>
      <c r="I14" s="415"/>
      <c r="K14" s="60" t="s">
        <v>253</v>
      </c>
    </row>
    <row r="15" spans="1:17" ht="15.5" customHeight="1" x14ac:dyDescent="0.35">
      <c r="A15" s="452" t="s">
        <v>85</v>
      </c>
      <c r="B15" s="435" t="s">
        <v>2</v>
      </c>
      <c r="C15" s="429" t="s">
        <v>283</v>
      </c>
      <c r="D15" s="418" t="s">
        <v>281</v>
      </c>
      <c r="E15" s="419"/>
      <c r="F15" s="420"/>
      <c r="G15" s="402" t="s">
        <v>46</v>
      </c>
      <c r="H15" s="416" t="s">
        <v>329</v>
      </c>
      <c r="I15" s="416"/>
      <c r="K15" s="458" t="s">
        <v>257</v>
      </c>
      <c r="L15" s="458"/>
      <c r="M15" s="458"/>
      <c r="N15" s="458"/>
      <c r="O15" s="458"/>
      <c r="P15" s="458"/>
      <c r="Q15" s="458"/>
    </row>
    <row r="16" spans="1:17" x14ac:dyDescent="0.35">
      <c r="A16" s="452"/>
      <c r="B16" s="436"/>
      <c r="C16" s="430"/>
      <c r="D16" s="421"/>
      <c r="E16" s="422"/>
      <c r="F16" s="423"/>
      <c r="G16" s="402" t="s">
        <v>48</v>
      </c>
      <c r="H16" s="416" t="s">
        <v>330</v>
      </c>
      <c r="I16" s="416"/>
      <c r="K16" s="458"/>
      <c r="L16" s="458"/>
      <c r="M16" s="458"/>
      <c r="N16" s="458"/>
      <c r="O16" s="458"/>
      <c r="P16" s="458"/>
      <c r="Q16" s="458"/>
    </row>
    <row r="17" spans="1:19" x14ac:dyDescent="0.35">
      <c r="A17" s="452"/>
      <c r="B17" s="436"/>
      <c r="C17" s="430"/>
      <c r="D17" s="421"/>
      <c r="E17" s="422"/>
      <c r="F17" s="423"/>
      <c r="G17" s="402" t="s">
        <v>49</v>
      </c>
      <c r="H17" s="416" t="s">
        <v>331</v>
      </c>
      <c r="I17" s="416"/>
    </row>
    <row r="18" spans="1:19" x14ac:dyDescent="0.35">
      <c r="A18" s="452"/>
      <c r="B18" s="436"/>
      <c r="C18" s="430"/>
      <c r="D18" s="421"/>
      <c r="E18" s="422"/>
      <c r="F18" s="423"/>
      <c r="G18" s="402" t="s">
        <v>50</v>
      </c>
      <c r="H18" s="416" t="s">
        <v>332</v>
      </c>
      <c r="I18" s="416"/>
      <c r="K18" s="57" t="s">
        <v>23</v>
      </c>
      <c r="L18" s="457" t="s">
        <v>90</v>
      </c>
      <c r="M18" s="457"/>
    </row>
    <row r="19" spans="1:19" ht="15.5" customHeight="1" x14ac:dyDescent="0.35">
      <c r="A19" s="452"/>
      <c r="B19" s="437"/>
      <c r="C19" s="430"/>
      <c r="D19" s="424"/>
      <c r="E19" s="425"/>
      <c r="F19" s="426"/>
      <c r="G19" s="402" t="s">
        <v>263</v>
      </c>
      <c r="H19" s="417" t="s">
        <v>263</v>
      </c>
      <c r="I19" s="416"/>
      <c r="K19" s="455" t="s">
        <v>2</v>
      </c>
      <c r="L19" s="456" t="s">
        <v>254</v>
      </c>
      <c r="M19" s="456"/>
      <c r="O19" s="458" t="s">
        <v>265</v>
      </c>
      <c r="P19" s="458"/>
      <c r="Q19" s="458"/>
    </row>
    <row r="20" spans="1:19" x14ac:dyDescent="0.35">
      <c r="A20" s="452"/>
      <c r="B20" s="435" t="s">
        <v>45</v>
      </c>
      <c r="C20" s="430"/>
      <c r="D20" s="418" t="s">
        <v>282</v>
      </c>
      <c r="E20" s="419"/>
      <c r="F20" s="420"/>
      <c r="G20" s="402" t="s">
        <v>51</v>
      </c>
      <c r="H20" s="416" t="s">
        <v>333</v>
      </c>
      <c r="I20" s="416"/>
      <c r="K20" s="455"/>
      <c r="L20" s="456"/>
      <c r="M20" s="456"/>
      <c r="O20" s="458"/>
      <c r="P20" s="458"/>
      <c r="Q20" s="458"/>
    </row>
    <row r="21" spans="1:19" x14ac:dyDescent="0.35">
      <c r="A21" s="452"/>
      <c r="B21" s="437"/>
      <c r="C21" s="431"/>
      <c r="D21" s="424"/>
      <c r="E21" s="425"/>
      <c r="F21" s="426"/>
      <c r="G21" s="402" t="s">
        <v>52</v>
      </c>
      <c r="H21" s="416" t="s">
        <v>334</v>
      </c>
      <c r="I21" s="416"/>
      <c r="K21" s="455"/>
      <c r="L21" s="456"/>
      <c r="M21" s="456"/>
      <c r="O21" s="458"/>
      <c r="P21" s="458"/>
      <c r="Q21" s="458"/>
    </row>
    <row r="22" spans="1:19" x14ac:dyDescent="0.35">
      <c r="A22" s="452"/>
      <c r="B22" s="435" t="s">
        <v>284</v>
      </c>
      <c r="C22" s="432" t="s">
        <v>302</v>
      </c>
      <c r="D22" s="418" t="s">
        <v>303</v>
      </c>
      <c r="E22" s="419"/>
      <c r="F22" s="420"/>
      <c r="G22" s="402" t="s">
        <v>335</v>
      </c>
      <c r="H22" s="416" t="s">
        <v>336</v>
      </c>
      <c r="I22" s="416"/>
      <c r="K22" s="455"/>
      <c r="L22" s="456"/>
      <c r="M22" s="456"/>
      <c r="O22" s="369" t="s">
        <v>266</v>
      </c>
    </row>
    <row r="23" spans="1:19" x14ac:dyDescent="0.35">
      <c r="A23" s="452"/>
      <c r="B23" s="441"/>
      <c r="C23" s="433"/>
      <c r="D23" s="421"/>
      <c r="E23" s="422"/>
      <c r="F23" s="423"/>
      <c r="G23" s="402" t="s">
        <v>341</v>
      </c>
      <c r="H23" s="416" t="s">
        <v>337</v>
      </c>
      <c r="I23" s="416"/>
      <c r="K23" s="455"/>
      <c r="L23" s="456"/>
      <c r="M23" s="456"/>
    </row>
    <row r="24" spans="1:19" x14ac:dyDescent="0.35">
      <c r="A24" s="452"/>
      <c r="B24" s="441"/>
      <c r="C24" s="433"/>
      <c r="D24" s="421"/>
      <c r="E24" s="422"/>
      <c r="F24" s="423"/>
      <c r="G24" s="402" t="s">
        <v>342</v>
      </c>
      <c r="H24" s="416" t="s">
        <v>338</v>
      </c>
      <c r="I24" s="416"/>
      <c r="K24" s="455" t="s">
        <v>45</v>
      </c>
      <c r="L24" s="456"/>
      <c r="M24" s="456"/>
    </row>
    <row r="25" spans="1:19" x14ac:dyDescent="0.35">
      <c r="A25" s="452"/>
      <c r="B25" s="441"/>
      <c r="C25" s="433"/>
      <c r="D25" s="421"/>
      <c r="E25" s="422"/>
      <c r="F25" s="423"/>
      <c r="G25" s="402" t="s">
        <v>343</v>
      </c>
      <c r="H25" s="416" t="s">
        <v>339</v>
      </c>
      <c r="I25" s="416"/>
      <c r="K25" s="455"/>
      <c r="L25" s="456"/>
      <c r="M25" s="456"/>
    </row>
    <row r="26" spans="1:19" x14ac:dyDescent="0.35">
      <c r="A26" s="452"/>
      <c r="B26" s="438"/>
      <c r="C26" s="433"/>
      <c r="D26" s="424"/>
      <c r="E26" s="425"/>
      <c r="F26" s="426"/>
      <c r="G26" s="402" t="s">
        <v>344</v>
      </c>
      <c r="H26" s="416" t="s">
        <v>340</v>
      </c>
      <c r="I26" s="416"/>
    </row>
    <row r="27" spans="1:19" x14ac:dyDescent="0.35">
      <c r="A27" s="452"/>
      <c r="B27" s="435" t="s">
        <v>285</v>
      </c>
      <c r="C27" s="433"/>
      <c r="D27" s="418" t="s">
        <v>304</v>
      </c>
      <c r="E27" s="419"/>
      <c r="F27" s="420"/>
      <c r="G27" s="402" t="s">
        <v>345</v>
      </c>
      <c r="H27" s="416" t="s">
        <v>346</v>
      </c>
      <c r="I27" s="416"/>
      <c r="K27" s="368" t="s">
        <v>255</v>
      </c>
    </row>
    <row r="28" spans="1:19" x14ac:dyDescent="0.35">
      <c r="A28" s="452"/>
      <c r="B28" s="438"/>
      <c r="C28" s="434"/>
      <c r="D28" s="424"/>
      <c r="E28" s="425"/>
      <c r="F28" s="426"/>
      <c r="G28" s="402" t="s">
        <v>348</v>
      </c>
      <c r="H28" s="416" t="s">
        <v>347</v>
      </c>
      <c r="I28" s="416"/>
      <c r="K28" s="458" t="s">
        <v>256</v>
      </c>
      <c r="L28" s="458"/>
      <c r="M28" s="458"/>
      <c r="N28" s="458"/>
      <c r="O28" s="458"/>
      <c r="P28" s="458"/>
      <c r="Q28" s="458"/>
    </row>
    <row r="29" spans="1:19" x14ac:dyDescent="0.35">
      <c r="A29" s="452"/>
      <c r="B29" s="439" t="s">
        <v>286</v>
      </c>
      <c r="C29" s="432" t="s">
        <v>310</v>
      </c>
      <c r="D29" s="418" t="s">
        <v>305</v>
      </c>
      <c r="E29" s="419"/>
      <c r="F29" s="420"/>
      <c r="G29" s="402" t="s">
        <v>349</v>
      </c>
      <c r="H29" s="416" t="s">
        <v>353</v>
      </c>
      <c r="I29" s="416"/>
      <c r="K29" s="458"/>
      <c r="L29" s="458"/>
      <c r="M29" s="458"/>
      <c r="N29" s="458"/>
      <c r="O29" s="458"/>
      <c r="P29" s="458"/>
      <c r="Q29" s="458"/>
    </row>
    <row r="30" spans="1:19" x14ac:dyDescent="0.35">
      <c r="A30" s="452"/>
      <c r="B30" s="441"/>
      <c r="C30" s="433"/>
      <c r="D30" s="421"/>
      <c r="E30" s="422"/>
      <c r="F30" s="423"/>
      <c r="G30" s="402" t="s">
        <v>350</v>
      </c>
      <c r="H30" s="416" t="s">
        <v>355</v>
      </c>
      <c r="I30" s="416"/>
    </row>
    <row r="31" spans="1:19" x14ac:dyDescent="0.35">
      <c r="A31" s="452"/>
      <c r="B31" s="441"/>
      <c r="C31" s="433"/>
      <c r="D31" s="421"/>
      <c r="E31" s="422"/>
      <c r="F31" s="423"/>
      <c r="G31" s="403" t="s">
        <v>351</v>
      </c>
      <c r="H31" s="416" t="s">
        <v>356</v>
      </c>
      <c r="I31" s="416"/>
      <c r="K31" s="57" t="s">
        <v>23</v>
      </c>
      <c r="L31" s="457" t="s">
        <v>90</v>
      </c>
      <c r="M31" s="457"/>
      <c r="N31" s="413" t="s">
        <v>0</v>
      </c>
      <c r="O31" s="414"/>
      <c r="P31" s="415"/>
      <c r="Q31" s="413" t="s">
        <v>1</v>
      </c>
      <c r="R31" s="414"/>
      <c r="S31" s="415"/>
    </row>
    <row r="32" spans="1:19" x14ac:dyDescent="0.35">
      <c r="A32" s="452"/>
      <c r="B32" s="441"/>
      <c r="C32" s="433"/>
      <c r="D32" s="421"/>
      <c r="E32" s="422"/>
      <c r="F32" s="423"/>
      <c r="G32" s="402" t="s">
        <v>352</v>
      </c>
      <c r="H32" s="416" t="s">
        <v>357</v>
      </c>
      <c r="I32" s="416"/>
      <c r="K32" s="455" t="s">
        <v>2</v>
      </c>
      <c r="L32" s="456" t="s">
        <v>254</v>
      </c>
      <c r="M32" s="456"/>
      <c r="N32" s="460" t="s">
        <v>258</v>
      </c>
      <c r="O32" s="461"/>
      <c r="P32" s="462"/>
      <c r="Q32" s="18" t="s">
        <v>46</v>
      </c>
      <c r="R32" s="469" t="s">
        <v>260</v>
      </c>
      <c r="S32" s="469"/>
    </row>
    <row r="33" spans="1:19" x14ac:dyDescent="0.35">
      <c r="A33" s="452"/>
      <c r="B33" s="438"/>
      <c r="C33" s="433"/>
      <c r="D33" s="424"/>
      <c r="E33" s="425"/>
      <c r="F33" s="426"/>
      <c r="G33" s="402" t="s">
        <v>354</v>
      </c>
      <c r="H33" s="416" t="s">
        <v>358</v>
      </c>
      <c r="I33" s="416"/>
      <c r="K33" s="455"/>
      <c r="L33" s="456"/>
      <c r="M33" s="456"/>
      <c r="N33" s="463"/>
      <c r="O33" s="464"/>
      <c r="P33" s="465"/>
      <c r="Q33" s="19" t="s">
        <v>48</v>
      </c>
      <c r="R33" s="469" t="s">
        <v>261</v>
      </c>
      <c r="S33" s="469"/>
    </row>
    <row r="34" spans="1:19" x14ac:dyDescent="0.35">
      <c r="A34" s="452"/>
      <c r="B34" s="439" t="s">
        <v>287</v>
      </c>
      <c r="C34" s="433"/>
      <c r="D34" s="418" t="s">
        <v>306</v>
      </c>
      <c r="E34" s="419"/>
      <c r="F34" s="420"/>
      <c r="G34" s="402" t="s">
        <v>51</v>
      </c>
      <c r="H34" s="416" t="s">
        <v>359</v>
      </c>
      <c r="I34" s="416"/>
      <c r="K34" s="455"/>
      <c r="L34" s="456"/>
      <c r="M34" s="456"/>
      <c r="N34" s="463"/>
      <c r="O34" s="464"/>
      <c r="P34" s="465"/>
      <c r="Q34" s="18" t="s">
        <v>49</v>
      </c>
      <c r="R34" s="469" t="s">
        <v>262</v>
      </c>
      <c r="S34" s="469"/>
    </row>
    <row r="35" spans="1:19" x14ac:dyDescent="0.35">
      <c r="A35" s="452"/>
      <c r="B35" s="438"/>
      <c r="C35" s="434"/>
      <c r="D35" s="424"/>
      <c r="E35" s="425"/>
      <c r="F35" s="426"/>
      <c r="G35" s="402" t="s">
        <v>263</v>
      </c>
      <c r="H35" s="417" t="s">
        <v>263</v>
      </c>
      <c r="I35" s="416"/>
      <c r="K35" s="455"/>
      <c r="L35" s="456"/>
      <c r="M35" s="456"/>
      <c r="N35" s="463"/>
      <c r="O35" s="464"/>
      <c r="P35" s="465"/>
      <c r="Q35" s="18" t="s">
        <v>50</v>
      </c>
      <c r="R35" s="470" t="s">
        <v>263</v>
      </c>
      <c r="S35" s="469"/>
    </row>
    <row r="36" spans="1:19" x14ac:dyDescent="0.35">
      <c r="A36" s="452"/>
      <c r="B36" s="439" t="s">
        <v>288</v>
      </c>
      <c r="C36" s="432" t="s">
        <v>311</v>
      </c>
      <c r="D36" s="418" t="s">
        <v>328</v>
      </c>
      <c r="E36" s="419"/>
      <c r="F36" s="420"/>
      <c r="G36" s="402" t="s">
        <v>365</v>
      </c>
      <c r="H36" s="416" t="s">
        <v>360</v>
      </c>
      <c r="I36" s="416"/>
      <c r="K36" s="455"/>
      <c r="L36" s="456"/>
      <c r="M36" s="456"/>
      <c r="N36" s="466"/>
      <c r="O36" s="467"/>
      <c r="P36" s="468"/>
      <c r="Q36" s="18" t="s">
        <v>47</v>
      </c>
      <c r="R36" s="470" t="s">
        <v>263</v>
      </c>
      <c r="S36" s="469"/>
    </row>
    <row r="37" spans="1:19" x14ac:dyDescent="0.35">
      <c r="A37" s="452"/>
      <c r="B37" s="441"/>
      <c r="C37" s="433"/>
      <c r="D37" s="421"/>
      <c r="E37" s="422"/>
      <c r="F37" s="423"/>
      <c r="G37" s="402" t="s">
        <v>366</v>
      </c>
      <c r="H37" s="416" t="s">
        <v>361</v>
      </c>
      <c r="I37" s="416"/>
      <c r="K37" s="455" t="s">
        <v>45</v>
      </c>
      <c r="L37" s="456"/>
      <c r="M37" s="456"/>
      <c r="N37" s="418" t="s">
        <v>259</v>
      </c>
      <c r="O37" s="419"/>
      <c r="P37" s="420"/>
      <c r="Q37" s="18" t="s">
        <v>51</v>
      </c>
      <c r="R37" s="469" t="s">
        <v>264</v>
      </c>
      <c r="S37" s="469"/>
    </row>
    <row r="38" spans="1:19" x14ac:dyDescent="0.35">
      <c r="A38" s="452"/>
      <c r="B38" s="441"/>
      <c r="C38" s="433"/>
      <c r="D38" s="421"/>
      <c r="E38" s="422"/>
      <c r="F38" s="423"/>
      <c r="G38" s="402" t="s">
        <v>367</v>
      </c>
      <c r="H38" s="416" t="s">
        <v>362</v>
      </c>
      <c r="I38" s="416"/>
      <c r="K38" s="455"/>
      <c r="L38" s="456"/>
      <c r="M38" s="456"/>
      <c r="N38" s="424"/>
      <c r="O38" s="425"/>
      <c r="P38" s="426"/>
      <c r="Q38" s="18" t="s">
        <v>52</v>
      </c>
      <c r="R38" s="470" t="s">
        <v>263</v>
      </c>
      <c r="S38" s="469"/>
    </row>
    <row r="39" spans="1:19" x14ac:dyDescent="0.35">
      <c r="A39" s="452"/>
      <c r="B39" s="441"/>
      <c r="C39" s="433"/>
      <c r="D39" s="421"/>
      <c r="E39" s="422"/>
      <c r="F39" s="423"/>
      <c r="G39" s="402" t="s">
        <v>368</v>
      </c>
      <c r="H39" s="416" t="s">
        <v>363</v>
      </c>
      <c r="I39" s="416"/>
    </row>
    <row r="40" spans="1:19" ht="15.5" customHeight="1" x14ac:dyDescent="0.35">
      <c r="A40" s="452"/>
      <c r="B40" s="438"/>
      <c r="C40" s="433"/>
      <c r="D40" s="424"/>
      <c r="E40" s="425"/>
      <c r="F40" s="426"/>
      <c r="G40" s="402" t="s">
        <v>369</v>
      </c>
      <c r="H40" s="416" t="s">
        <v>364</v>
      </c>
      <c r="I40" s="416"/>
      <c r="K40" s="459" t="s">
        <v>448</v>
      </c>
      <c r="L40" s="459"/>
      <c r="M40" s="459"/>
      <c r="N40" s="459"/>
      <c r="O40" s="459"/>
      <c r="P40" s="459"/>
      <c r="Q40" s="459"/>
    </row>
    <row r="41" spans="1:19" x14ac:dyDescent="0.35">
      <c r="A41" s="452"/>
      <c r="B41" s="439" t="s">
        <v>289</v>
      </c>
      <c r="C41" s="433"/>
      <c r="D41" s="418" t="s">
        <v>307</v>
      </c>
      <c r="E41" s="419"/>
      <c r="F41" s="420"/>
      <c r="G41" s="402" t="s">
        <v>370</v>
      </c>
      <c r="H41" s="416" t="s">
        <v>371</v>
      </c>
      <c r="I41" s="416"/>
      <c r="K41" s="459"/>
      <c r="L41" s="459"/>
      <c r="M41" s="459"/>
      <c r="N41" s="459"/>
      <c r="O41" s="459"/>
      <c r="P41" s="459"/>
      <c r="Q41" s="459"/>
    </row>
    <row r="42" spans="1:19" x14ac:dyDescent="0.35">
      <c r="A42" s="452"/>
      <c r="B42" s="438"/>
      <c r="C42" s="434"/>
      <c r="D42" s="424"/>
      <c r="E42" s="425"/>
      <c r="F42" s="426"/>
      <c r="G42" s="402" t="s">
        <v>263</v>
      </c>
      <c r="H42" s="417" t="s">
        <v>263</v>
      </c>
      <c r="I42" s="416"/>
      <c r="K42" s="459"/>
      <c r="L42" s="459"/>
      <c r="M42" s="459"/>
      <c r="N42" s="459"/>
      <c r="O42" s="459"/>
      <c r="P42" s="459"/>
      <c r="Q42" s="459"/>
    </row>
    <row r="43" spans="1:19" x14ac:dyDescent="0.35">
      <c r="A43" s="452"/>
      <c r="B43" s="439" t="s">
        <v>290</v>
      </c>
      <c r="C43" s="432" t="s">
        <v>312</v>
      </c>
      <c r="D43" s="418" t="s">
        <v>308</v>
      </c>
      <c r="E43" s="419"/>
      <c r="F43" s="420"/>
      <c r="G43" s="402" t="s">
        <v>377</v>
      </c>
      <c r="H43" s="416" t="s">
        <v>383</v>
      </c>
      <c r="I43" s="416"/>
    </row>
    <row r="44" spans="1:19" x14ac:dyDescent="0.35">
      <c r="A44" s="452"/>
      <c r="B44" s="441"/>
      <c r="C44" s="433"/>
      <c r="D44" s="421"/>
      <c r="E44" s="422"/>
      <c r="F44" s="423"/>
      <c r="G44" s="402" t="s">
        <v>378</v>
      </c>
      <c r="H44" s="416" t="s">
        <v>384</v>
      </c>
      <c r="I44" s="416"/>
    </row>
    <row r="45" spans="1:19" x14ac:dyDescent="0.35">
      <c r="A45" s="452"/>
      <c r="B45" s="441"/>
      <c r="C45" s="433"/>
      <c r="D45" s="421"/>
      <c r="E45" s="422"/>
      <c r="F45" s="423"/>
      <c r="G45" s="402" t="s">
        <v>379</v>
      </c>
      <c r="H45" s="416" t="s">
        <v>386</v>
      </c>
      <c r="I45" s="416"/>
    </row>
    <row r="46" spans="1:19" x14ac:dyDescent="0.35">
      <c r="A46" s="452"/>
      <c r="B46" s="441"/>
      <c r="C46" s="433"/>
      <c r="D46" s="421"/>
      <c r="E46" s="422"/>
      <c r="F46" s="423"/>
      <c r="G46" s="402" t="s">
        <v>380</v>
      </c>
      <c r="H46" s="416" t="s">
        <v>385</v>
      </c>
      <c r="I46" s="416"/>
    </row>
    <row r="47" spans="1:19" x14ac:dyDescent="0.35">
      <c r="A47" s="452"/>
      <c r="B47" s="438"/>
      <c r="C47" s="433"/>
      <c r="D47" s="424"/>
      <c r="E47" s="425"/>
      <c r="F47" s="426"/>
      <c r="G47" s="402" t="s">
        <v>263</v>
      </c>
      <c r="H47" s="417" t="s">
        <v>263</v>
      </c>
      <c r="I47" s="416"/>
    </row>
    <row r="48" spans="1:19" x14ac:dyDescent="0.35">
      <c r="A48" s="452"/>
      <c r="B48" s="442" t="s">
        <v>291</v>
      </c>
      <c r="C48" s="433"/>
      <c r="D48" s="428" t="s">
        <v>309</v>
      </c>
      <c r="E48" s="428"/>
      <c r="F48" s="428"/>
      <c r="G48" s="402" t="s">
        <v>381</v>
      </c>
      <c r="H48" s="416" t="s">
        <v>387</v>
      </c>
      <c r="I48" s="416"/>
    </row>
    <row r="49" spans="1:9" x14ac:dyDescent="0.35">
      <c r="A49" s="452"/>
      <c r="B49" s="442"/>
      <c r="C49" s="434"/>
      <c r="D49" s="428"/>
      <c r="E49" s="428"/>
      <c r="F49" s="428"/>
      <c r="G49" s="402" t="s">
        <v>389</v>
      </c>
      <c r="H49" s="416" t="s">
        <v>388</v>
      </c>
      <c r="I49" s="416"/>
    </row>
    <row r="50" spans="1:9" x14ac:dyDescent="0.35">
      <c r="A50" s="452"/>
      <c r="B50" s="442" t="s">
        <v>263</v>
      </c>
      <c r="C50" s="432" t="s">
        <v>263</v>
      </c>
      <c r="D50" s="427" t="s">
        <v>263</v>
      </c>
      <c r="E50" s="428"/>
      <c r="F50" s="428"/>
      <c r="G50" s="400"/>
      <c r="H50" s="416"/>
      <c r="I50" s="416"/>
    </row>
    <row r="51" spans="1:9" x14ac:dyDescent="0.35">
      <c r="A51" s="452"/>
      <c r="B51" s="442"/>
      <c r="C51" s="433"/>
      <c r="D51" s="428"/>
      <c r="E51" s="428"/>
      <c r="F51" s="428"/>
      <c r="G51" s="400"/>
      <c r="H51" s="416"/>
      <c r="I51" s="416"/>
    </row>
    <row r="52" spans="1:9" x14ac:dyDescent="0.35">
      <c r="A52" s="452"/>
      <c r="B52" s="442"/>
      <c r="C52" s="433"/>
      <c r="D52" s="428"/>
      <c r="E52" s="428"/>
      <c r="F52" s="428"/>
      <c r="G52" s="400"/>
      <c r="H52" s="416"/>
      <c r="I52" s="416"/>
    </row>
    <row r="53" spans="1:9" x14ac:dyDescent="0.35">
      <c r="A53" s="452"/>
      <c r="B53" s="442"/>
      <c r="C53" s="433"/>
      <c r="D53" s="428"/>
      <c r="E53" s="428"/>
      <c r="F53" s="428"/>
      <c r="G53" s="400"/>
      <c r="H53" s="416"/>
      <c r="I53" s="416"/>
    </row>
    <row r="54" spans="1:9" x14ac:dyDescent="0.35">
      <c r="A54" s="452"/>
      <c r="B54" s="442"/>
      <c r="C54" s="433"/>
      <c r="D54" s="428"/>
      <c r="E54" s="428"/>
      <c r="F54" s="428"/>
      <c r="G54" s="400"/>
      <c r="H54" s="416"/>
      <c r="I54" s="416"/>
    </row>
    <row r="55" spans="1:9" x14ac:dyDescent="0.35">
      <c r="A55" s="452"/>
      <c r="B55" s="439" t="s">
        <v>263</v>
      </c>
      <c r="C55" s="433"/>
      <c r="D55" s="453" t="s">
        <v>263</v>
      </c>
      <c r="E55" s="419"/>
      <c r="F55" s="420"/>
      <c r="G55" s="400"/>
      <c r="H55" s="416"/>
      <c r="I55" s="416"/>
    </row>
    <row r="56" spans="1:9" x14ac:dyDescent="0.35">
      <c r="A56" s="452"/>
      <c r="B56" s="438"/>
      <c r="C56" s="434"/>
      <c r="D56" s="424"/>
      <c r="E56" s="425"/>
      <c r="F56" s="426"/>
      <c r="G56" s="400"/>
      <c r="H56" s="416"/>
      <c r="I56" s="416"/>
    </row>
    <row r="57" spans="1:9" x14ac:dyDescent="0.35">
      <c r="A57" s="454" t="s">
        <v>89</v>
      </c>
      <c r="B57" s="439" t="s">
        <v>292</v>
      </c>
      <c r="C57" s="432" t="s">
        <v>315</v>
      </c>
      <c r="D57" s="418" t="s">
        <v>313</v>
      </c>
      <c r="E57" s="419"/>
      <c r="F57" s="420"/>
      <c r="G57" s="402" t="s">
        <v>390</v>
      </c>
      <c r="H57" s="416" t="s">
        <v>372</v>
      </c>
      <c r="I57" s="416"/>
    </row>
    <row r="58" spans="1:9" x14ac:dyDescent="0.35">
      <c r="A58" s="454"/>
      <c r="B58" s="441"/>
      <c r="C58" s="433"/>
      <c r="D58" s="421"/>
      <c r="E58" s="422"/>
      <c r="F58" s="423"/>
      <c r="G58" s="402" t="s">
        <v>391</v>
      </c>
      <c r="H58" s="416" t="s">
        <v>373</v>
      </c>
      <c r="I58" s="416"/>
    </row>
    <row r="59" spans="1:9" x14ac:dyDescent="0.35">
      <c r="A59" s="454"/>
      <c r="B59" s="441"/>
      <c r="C59" s="433"/>
      <c r="D59" s="421"/>
      <c r="E59" s="422"/>
      <c r="F59" s="423"/>
      <c r="G59" s="402" t="s">
        <v>392</v>
      </c>
      <c r="H59" s="416" t="s">
        <v>374</v>
      </c>
      <c r="I59" s="416"/>
    </row>
    <row r="60" spans="1:9" x14ac:dyDescent="0.35">
      <c r="A60" s="454"/>
      <c r="B60" s="441"/>
      <c r="C60" s="433"/>
      <c r="D60" s="421"/>
      <c r="E60" s="422"/>
      <c r="F60" s="423"/>
      <c r="G60" s="402" t="s">
        <v>393</v>
      </c>
      <c r="H60" s="416" t="s">
        <v>375</v>
      </c>
      <c r="I60" s="416"/>
    </row>
    <row r="61" spans="1:9" x14ac:dyDescent="0.35">
      <c r="A61" s="454"/>
      <c r="B61" s="438"/>
      <c r="C61" s="433"/>
      <c r="D61" s="424"/>
      <c r="E61" s="425"/>
      <c r="F61" s="426"/>
      <c r="G61" s="402" t="s">
        <v>263</v>
      </c>
      <c r="H61" s="417" t="s">
        <v>263</v>
      </c>
      <c r="I61" s="416"/>
    </row>
    <row r="62" spans="1:9" x14ac:dyDescent="0.35">
      <c r="A62" s="454"/>
      <c r="B62" s="435" t="s">
        <v>293</v>
      </c>
      <c r="C62" s="433"/>
      <c r="D62" s="418" t="s">
        <v>314</v>
      </c>
      <c r="E62" s="419"/>
      <c r="F62" s="420"/>
      <c r="G62" s="402" t="s">
        <v>394</v>
      </c>
      <c r="H62" s="416" t="s">
        <v>376</v>
      </c>
      <c r="I62" s="416"/>
    </row>
    <row r="63" spans="1:9" x14ac:dyDescent="0.35">
      <c r="A63" s="454"/>
      <c r="B63" s="438"/>
      <c r="C63" s="434"/>
      <c r="D63" s="424"/>
      <c r="E63" s="425"/>
      <c r="F63" s="426"/>
      <c r="G63" s="402" t="s">
        <v>395</v>
      </c>
      <c r="H63" s="416" t="s">
        <v>382</v>
      </c>
      <c r="I63" s="416"/>
    </row>
    <row r="64" spans="1:9" x14ac:dyDescent="0.35">
      <c r="A64" s="454"/>
      <c r="B64" s="439" t="s">
        <v>294</v>
      </c>
      <c r="C64" s="432" t="s">
        <v>318</v>
      </c>
      <c r="D64" s="418" t="s">
        <v>316</v>
      </c>
      <c r="E64" s="419"/>
      <c r="F64" s="420"/>
      <c r="G64" s="402" t="s">
        <v>396</v>
      </c>
      <c r="H64" s="416" t="s">
        <v>400</v>
      </c>
      <c r="I64" s="416"/>
    </row>
    <row r="65" spans="1:9" x14ac:dyDescent="0.35">
      <c r="A65" s="454"/>
      <c r="B65" s="441"/>
      <c r="C65" s="433"/>
      <c r="D65" s="421"/>
      <c r="E65" s="422"/>
      <c r="F65" s="423"/>
      <c r="G65" s="402" t="s">
        <v>397</v>
      </c>
      <c r="H65" s="416" t="s">
        <v>401</v>
      </c>
      <c r="I65" s="416"/>
    </row>
    <row r="66" spans="1:9" x14ac:dyDescent="0.35">
      <c r="A66" s="454"/>
      <c r="B66" s="441"/>
      <c r="C66" s="433"/>
      <c r="D66" s="421"/>
      <c r="E66" s="422"/>
      <c r="F66" s="423"/>
      <c r="G66" s="402" t="s">
        <v>398</v>
      </c>
      <c r="H66" s="416" t="s">
        <v>402</v>
      </c>
      <c r="I66" s="416"/>
    </row>
    <row r="67" spans="1:9" x14ac:dyDescent="0.35">
      <c r="A67" s="454"/>
      <c r="B67" s="441"/>
      <c r="C67" s="433"/>
      <c r="D67" s="421"/>
      <c r="E67" s="422"/>
      <c r="F67" s="423"/>
      <c r="G67" s="402" t="s">
        <v>399</v>
      </c>
      <c r="H67" s="416" t="s">
        <v>403</v>
      </c>
      <c r="I67" s="416"/>
    </row>
    <row r="68" spans="1:9" x14ac:dyDescent="0.35">
      <c r="A68" s="454"/>
      <c r="B68" s="438"/>
      <c r="C68" s="433"/>
      <c r="D68" s="424"/>
      <c r="E68" s="425"/>
      <c r="F68" s="426"/>
      <c r="G68" s="402" t="s">
        <v>263</v>
      </c>
      <c r="H68" s="417" t="s">
        <v>263</v>
      </c>
      <c r="I68" s="416"/>
    </row>
    <row r="69" spans="1:9" x14ac:dyDescent="0.35">
      <c r="A69" s="454"/>
      <c r="B69" s="439" t="s">
        <v>295</v>
      </c>
      <c r="C69" s="433"/>
      <c r="D69" s="418" t="s">
        <v>317</v>
      </c>
      <c r="E69" s="419"/>
      <c r="F69" s="420"/>
      <c r="G69" s="402" t="s">
        <v>406</v>
      </c>
      <c r="H69" s="416" t="s">
        <v>404</v>
      </c>
      <c r="I69" s="416"/>
    </row>
    <row r="70" spans="1:9" x14ac:dyDescent="0.35">
      <c r="A70" s="454"/>
      <c r="B70" s="438"/>
      <c r="C70" s="434"/>
      <c r="D70" s="424"/>
      <c r="E70" s="425"/>
      <c r="F70" s="426"/>
      <c r="G70" s="402" t="s">
        <v>407</v>
      </c>
      <c r="H70" s="416" t="s">
        <v>405</v>
      </c>
      <c r="I70" s="416"/>
    </row>
    <row r="71" spans="1:9" x14ac:dyDescent="0.35">
      <c r="A71" s="454"/>
      <c r="B71" s="435" t="s">
        <v>296</v>
      </c>
      <c r="C71" s="429" t="s">
        <v>320</v>
      </c>
      <c r="D71" s="418" t="s">
        <v>319</v>
      </c>
      <c r="E71" s="419"/>
      <c r="F71" s="420"/>
      <c r="G71" s="402" t="s">
        <v>416</v>
      </c>
      <c r="H71" s="416" t="s">
        <v>408</v>
      </c>
      <c r="I71" s="416"/>
    </row>
    <row r="72" spans="1:9" x14ac:dyDescent="0.35">
      <c r="A72" s="454"/>
      <c r="B72" s="436"/>
      <c r="C72" s="430"/>
      <c r="D72" s="421"/>
      <c r="E72" s="422"/>
      <c r="F72" s="423"/>
      <c r="G72" s="402" t="s">
        <v>417</v>
      </c>
      <c r="H72" s="416" t="s">
        <v>409</v>
      </c>
      <c r="I72" s="416"/>
    </row>
    <row r="73" spans="1:9" x14ac:dyDescent="0.35">
      <c r="A73" s="454"/>
      <c r="B73" s="436"/>
      <c r="C73" s="430"/>
      <c r="D73" s="421"/>
      <c r="E73" s="422"/>
      <c r="F73" s="423"/>
      <c r="G73" s="402" t="s">
        <v>418</v>
      </c>
      <c r="H73" s="416" t="s">
        <v>411</v>
      </c>
      <c r="I73" s="416"/>
    </row>
    <row r="74" spans="1:9" x14ac:dyDescent="0.35">
      <c r="A74" s="454"/>
      <c r="B74" s="436"/>
      <c r="C74" s="430"/>
      <c r="D74" s="421"/>
      <c r="E74" s="422"/>
      <c r="F74" s="423"/>
      <c r="G74" s="402" t="s">
        <v>419</v>
      </c>
      <c r="H74" s="416" t="s">
        <v>410</v>
      </c>
      <c r="I74" s="416"/>
    </row>
    <row r="75" spans="1:9" x14ac:dyDescent="0.35">
      <c r="A75" s="454"/>
      <c r="B75" s="437"/>
      <c r="C75" s="430"/>
      <c r="D75" s="424"/>
      <c r="E75" s="425"/>
      <c r="F75" s="426"/>
      <c r="G75" s="402" t="s">
        <v>263</v>
      </c>
      <c r="H75" s="417" t="s">
        <v>263</v>
      </c>
      <c r="I75" s="416"/>
    </row>
    <row r="76" spans="1:9" x14ac:dyDescent="0.35">
      <c r="A76" s="454"/>
      <c r="B76" s="435" t="s">
        <v>297</v>
      </c>
      <c r="C76" s="430"/>
      <c r="D76" s="418" t="s">
        <v>321</v>
      </c>
      <c r="E76" s="419"/>
      <c r="F76" s="420"/>
      <c r="G76" s="402" t="s">
        <v>414</v>
      </c>
      <c r="H76" s="416" t="s">
        <v>412</v>
      </c>
      <c r="I76" s="416"/>
    </row>
    <row r="77" spans="1:9" x14ac:dyDescent="0.35">
      <c r="A77" s="454"/>
      <c r="B77" s="437"/>
      <c r="C77" s="431"/>
      <c r="D77" s="424"/>
      <c r="E77" s="425"/>
      <c r="F77" s="426"/>
      <c r="G77" s="402" t="s">
        <v>415</v>
      </c>
      <c r="H77" s="416" t="s">
        <v>413</v>
      </c>
      <c r="I77" s="416"/>
    </row>
    <row r="78" spans="1:9" x14ac:dyDescent="0.35">
      <c r="A78" s="454"/>
      <c r="B78" s="439" t="s">
        <v>298</v>
      </c>
      <c r="C78" s="432" t="s">
        <v>327</v>
      </c>
      <c r="D78" s="418" t="s">
        <v>322</v>
      </c>
      <c r="E78" s="419"/>
      <c r="F78" s="420"/>
      <c r="G78" s="402" t="s">
        <v>429</v>
      </c>
      <c r="H78" s="416" t="s">
        <v>420</v>
      </c>
      <c r="I78" s="416"/>
    </row>
    <row r="79" spans="1:9" x14ac:dyDescent="0.35">
      <c r="A79" s="454"/>
      <c r="B79" s="441"/>
      <c r="C79" s="433"/>
      <c r="D79" s="421"/>
      <c r="E79" s="422"/>
      <c r="F79" s="423"/>
      <c r="G79" s="402" t="s">
        <v>430</v>
      </c>
      <c r="H79" s="416" t="s">
        <v>421</v>
      </c>
      <c r="I79" s="416"/>
    </row>
    <row r="80" spans="1:9" x14ac:dyDescent="0.35">
      <c r="A80" s="454"/>
      <c r="B80" s="441"/>
      <c r="C80" s="433"/>
      <c r="D80" s="421"/>
      <c r="E80" s="422"/>
      <c r="F80" s="423"/>
      <c r="G80" s="402" t="s">
        <v>431</v>
      </c>
      <c r="H80" s="416" t="s">
        <v>422</v>
      </c>
      <c r="I80" s="416"/>
    </row>
    <row r="81" spans="1:9" x14ac:dyDescent="0.35">
      <c r="A81" s="454"/>
      <c r="B81" s="441"/>
      <c r="C81" s="433"/>
      <c r="D81" s="421"/>
      <c r="E81" s="422"/>
      <c r="F81" s="423"/>
      <c r="G81" s="402" t="s">
        <v>432</v>
      </c>
      <c r="H81" s="416" t="s">
        <v>423</v>
      </c>
      <c r="I81" s="416"/>
    </row>
    <row r="82" spans="1:9" x14ac:dyDescent="0.35">
      <c r="A82" s="454"/>
      <c r="B82" s="438"/>
      <c r="C82" s="433"/>
      <c r="D82" s="424"/>
      <c r="E82" s="425"/>
      <c r="F82" s="426"/>
      <c r="G82" s="402" t="s">
        <v>433</v>
      </c>
      <c r="H82" s="416" t="s">
        <v>424</v>
      </c>
      <c r="I82" s="416"/>
    </row>
    <row r="83" spans="1:9" x14ac:dyDescent="0.35">
      <c r="A83" s="454"/>
      <c r="B83" s="439" t="s">
        <v>299</v>
      </c>
      <c r="C83" s="433"/>
      <c r="D83" s="418" t="s">
        <v>323</v>
      </c>
      <c r="E83" s="419"/>
      <c r="F83" s="420"/>
      <c r="G83" s="402" t="s">
        <v>427</v>
      </c>
      <c r="H83" s="416" t="s">
        <v>425</v>
      </c>
      <c r="I83" s="416"/>
    </row>
    <row r="84" spans="1:9" x14ac:dyDescent="0.35">
      <c r="A84" s="454"/>
      <c r="B84" s="438"/>
      <c r="C84" s="434"/>
      <c r="D84" s="424"/>
      <c r="E84" s="425"/>
      <c r="F84" s="426"/>
      <c r="G84" s="402" t="s">
        <v>428</v>
      </c>
      <c r="H84" s="416" t="s">
        <v>426</v>
      </c>
      <c r="I84" s="416"/>
    </row>
    <row r="85" spans="1:9" x14ac:dyDescent="0.35">
      <c r="A85" s="454"/>
      <c r="B85" s="439" t="s">
        <v>300</v>
      </c>
      <c r="C85" s="432" t="s">
        <v>326</v>
      </c>
      <c r="D85" s="418" t="s">
        <v>324</v>
      </c>
      <c r="E85" s="419"/>
      <c r="F85" s="420"/>
      <c r="G85" s="402" t="s">
        <v>441</v>
      </c>
      <c r="H85" s="416" t="s">
        <v>434</v>
      </c>
      <c r="I85" s="416"/>
    </row>
    <row r="86" spans="1:9" x14ac:dyDescent="0.35">
      <c r="A86" s="454"/>
      <c r="B86" s="441"/>
      <c r="C86" s="433"/>
      <c r="D86" s="421"/>
      <c r="E86" s="422"/>
      <c r="F86" s="423"/>
      <c r="G86" s="402" t="s">
        <v>442</v>
      </c>
      <c r="H86" s="416" t="s">
        <v>435</v>
      </c>
      <c r="I86" s="416"/>
    </row>
    <row r="87" spans="1:9" x14ac:dyDescent="0.35">
      <c r="A87" s="454"/>
      <c r="B87" s="441"/>
      <c r="C87" s="433"/>
      <c r="D87" s="421"/>
      <c r="E87" s="422"/>
      <c r="F87" s="423"/>
      <c r="G87" s="402" t="s">
        <v>443</v>
      </c>
      <c r="H87" s="416" t="s">
        <v>436</v>
      </c>
      <c r="I87" s="416"/>
    </row>
    <row r="88" spans="1:9" x14ac:dyDescent="0.35">
      <c r="A88" s="454"/>
      <c r="B88" s="441"/>
      <c r="C88" s="433"/>
      <c r="D88" s="421"/>
      <c r="E88" s="422"/>
      <c r="F88" s="423"/>
      <c r="G88" s="402" t="s">
        <v>444</v>
      </c>
      <c r="H88" s="416" t="s">
        <v>437</v>
      </c>
      <c r="I88" s="416"/>
    </row>
    <row r="89" spans="1:9" x14ac:dyDescent="0.35">
      <c r="A89" s="454"/>
      <c r="B89" s="438"/>
      <c r="C89" s="433"/>
      <c r="D89" s="424"/>
      <c r="E89" s="425"/>
      <c r="F89" s="426"/>
      <c r="G89" s="402" t="s">
        <v>445</v>
      </c>
      <c r="H89" s="416" t="s">
        <v>438</v>
      </c>
      <c r="I89" s="416"/>
    </row>
    <row r="90" spans="1:9" x14ac:dyDescent="0.35">
      <c r="A90" s="454"/>
      <c r="B90" s="439" t="s">
        <v>301</v>
      </c>
      <c r="C90" s="433"/>
      <c r="D90" s="418" t="s">
        <v>325</v>
      </c>
      <c r="E90" s="419"/>
      <c r="F90" s="420"/>
      <c r="G90" s="402" t="s">
        <v>446</v>
      </c>
      <c r="H90" s="416" t="s">
        <v>439</v>
      </c>
      <c r="I90" s="416"/>
    </row>
    <row r="91" spans="1:9" x14ac:dyDescent="0.35">
      <c r="A91" s="454"/>
      <c r="B91" s="438"/>
      <c r="C91" s="434"/>
      <c r="D91" s="424"/>
      <c r="E91" s="425"/>
      <c r="F91" s="426"/>
      <c r="G91" s="402" t="s">
        <v>447</v>
      </c>
      <c r="H91" s="416" t="s">
        <v>440</v>
      </c>
      <c r="I91" s="416"/>
    </row>
    <row r="92" spans="1:9" x14ac:dyDescent="0.35">
      <c r="A92" s="454"/>
      <c r="B92" s="439"/>
      <c r="C92" s="432" t="s">
        <v>263</v>
      </c>
      <c r="D92" s="418" t="s">
        <v>263</v>
      </c>
      <c r="E92" s="419"/>
      <c r="F92" s="420"/>
      <c r="G92" s="400"/>
      <c r="H92" s="416"/>
      <c r="I92" s="416"/>
    </row>
    <row r="93" spans="1:9" x14ac:dyDescent="0.35">
      <c r="A93" s="454"/>
      <c r="B93" s="441"/>
      <c r="C93" s="433"/>
      <c r="D93" s="421"/>
      <c r="E93" s="422"/>
      <c r="F93" s="423"/>
      <c r="G93" s="400"/>
      <c r="H93" s="416"/>
      <c r="I93" s="416"/>
    </row>
    <row r="94" spans="1:9" x14ac:dyDescent="0.35">
      <c r="A94" s="454"/>
      <c r="B94" s="441"/>
      <c r="C94" s="433"/>
      <c r="D94" s="421"/>
      <c r="E94" s="422"/>
      <c r="F94" s="423"/>
      <c r="G94" s="400"/>
      <c r="H94" s="416"/>
      <c r="I94" s="416"/>
    </row>
    <row r="95" spans="1:9" x14ac:dyDescent="0.35">
      <c r="A95" s="454"/>
      <c r="B95" s="441"/>
      <c r="C95" s="433"/>
      <c r="D95" s="421"/>
      <c r="E95" s="422"/>
      <c r="F95" s="423"/>
      <c r="G95" s="400"/>
      <c r="H95" s="416"/>
      <c r="I95" s="416"/>
    </row>
    <row r="96" spans="1:9" x14ac:dyDescent="0.35">
      <c r="A96" s="454"/>
      <c r="B96" s="438"/>
      <c r="C96" s="433"/>
      <c r="D96" s="424"/>
      <c r="E96" s="425"/>
      <c r="F96" s="426"/>
      <c r="G96" s="400"/>
      <c r="H96" s="416"/>
      <c r="I96" s="416"/>
    </row>
    <row r="97" spans="1:9" x14ac:dyDescent="0.35">
      <c r="A97" s="454"/>
      <c r="B97" s="435"/>
      <c r="C97" s="433"/>
      <c r="D97" s="418" t="s">
        <v>263</v>
      </c>
      <c r="E97" s="419"/>
      <c r="F97" s="420"/>
      <c r="G97" s="400"/>
      <c r="H97" s="416"/>
      <c r="I97" s="416"/>
    </row>
    <row r="98" spans="1:9" x14ac:dyDescent="0.35">
      <c r="A98" s="454"/>
      <c r="B98" s="438"/>
      <c r="C98" s="434"/>
      <c r="D98" s="424"/>
      <c r="E98" s="425"/>
      <c r="F98" s="426"/>
      <c r="G98" s="400"/>
      <c r="H98" s="416"/>
      <c r="I98" s="416"/>
    </row>
    <row r="99" spans="1:9" x14ac:dyDescent="0.35">
      <c r="B99" s="58"/>
      <c r="C99" s="58"/>
      <c r="D99" s="58"/>
      <c r="E99" s="58"/>
      <c r="F99" s="58"/>
      <c r="G99" s="58"/>
      <c r="H99" s="440"/>
      <c r="I99" s="440"/>
    </row>
    <row r="100" spans="1:9" x14ac:dyDescent="0.35">
      <c r="B100" s="123"/>
      <c r="C100" s="123"/>
      <c r="D100" s="123"/>
      <c r="E100" s="123"/>
      <c r="F100" s="123"/>
      <c r="G100" s="123"/>
      <c r="H100" s="123"/>
      <c r="I100" s="130" t="str">
        <f>"Nanga Temenang"&amp;","&amp;" "&amp;Identitas!B17</f>
        <v>Nanga Temenang, 21 Juli 2021</v>
      </c>
    </row>
    <row r="101" spans="1:9" x14ac:dyDescent="0.35">
      <c r="A101" s="123" t="s">
        <v>43</v>
      </c>
      <c r="C101" s="123"/>
      <c r="D101" s="123"/>
      <c r="E101" s="123"/>
      <c r="F101" s="123"/>
      <c r="G101" s="123"/>
      <c r="H101" s="123"/>
      <c r="I101" s="123"/>
    </row>
    <row r="102" spans="1:9" x14ac:dyDescent="0.35">
      <c r="A102" s="123" t="s">
        <v>44</v>
      </c>
      <c r="C102" s="123"/>
      <c r="D102" s="123"/>
      <c r="E102" s="123"/>
      <c r="F102" s="123"/>
      <c r="G102" s="123"/>
      <c r="H102" s="123"/>
      <c r="I102" s="123" t="str">
        <f>"Guru Mata Pelajaran"&amp;" "&amp;Identitas!B14</f>
        <v>Guru Mata Pelajaran FISIKA</v>
      </c>
    </row>
    <row r="103" spans="1:9" x14ac:dyDescent="0.35">
      <c r="A103" s="123"/>
      <c r="C103" s="123"/>
      <c r="D103" s="123"/>
      <c r="E103" s="123"/>
      <c r="F103" s="123"/>
      <c r="G103" s="123"/>
      <c r="H103" s="123"/>
      <c r="I103" s="123"/>
    </row>
    <row r="104" spans="1:9" x14ac:dyDescent="0.35">
      <c r="A104" s="123"/>
      <c r="C104" s="123"/>
      <c r="D104" s="123"/>
      <c r="E104" s="123"/>
      <c r="F104" s="123"/>
      <c r="G104" s="123"/>
      <c r="H104" s="123"/>
      <c r="I104" s="123"/>
    </row>
    <row r="105" spans="1:9" x14ac:dyDescent="0.35">
      <c r="A105" s="123"/>
      <c r="C105" s="123"/>
      <c r="D105" s="123"/>
      <c r="E105" s="123"/>
      <c r="F105" s="123"/>
      <c r="G105" s="123"/>
      <c r="H105" s="123"/>
      <c r="I105" s="123"/>
    </row>
    <row r="106" spans="1:9" x14ac:dyDescent="0.35">
      <c r="A106" s="125" t="str">
        <f>Identitas!B18</f>
        <v>KUSNADI, S.Pd</v>
      </c>
      <c r="C106" s="125"/>
      <c r="D106" s="123"/>
      <c r="E106" s="123"/>
      <c r="F106" s="123"/>
      <c r="G106" s="123"/>
      <c r="H106" s="123"/>
      <c r="I106" s="125" t="str">
        <f>Identitas!B12</f>
        <v>ARI LINTANG, S.Pd</v>
      </c>
    </row>
    <row r="107" spans="1:9" x14ac:dyDescent="0.35">
      <c r="A107" s="123" t="str">
        <f>"NIP."&amp;" "&amp;Identitas!B19</f>
        <v>NIP. 19791215 200502 1 001</v>
      </c>
      <c r="C107" s="123"/>
      <c r="D107" s="123"/>
      <c r="E107" s="123"/>
      <c r="F107" s="123"/>
      <c r="G107" s="123"/>
      <c r="H107" s="123"/>
      <c r="I107" s="123" t="str">
        <f>"NIP."&amp;" "&amp;Identitas!B13</f>
        <v>NIP. 19950314 202012 1 014</v>
      </c>
    </row>
  </sheetData>
  <sheetProtection algorithmName="SHA-512" hashValue="mC+mRMNFdbYknh9HVGANm9+a7jg3HSdIz8FQSCyz77b0BKrOK80T/sALBNfUCZ5kfhrjXvBVBihzgbDKBbALBw==" saltValue="yBV5XJWQM2STMjJE0QHeKA==" spinCount="100000" sheet="1" objects="1" scenarios="1" deleteRows="0"/>
  <customSheetViews>
    <customSheetView guid="{6C28EDC6-9B9A-487C-AE29-3651CE232269}" topLeftCell="A94">
      <selection activeCell="F85" sqref="F85"/>
      <pageMargins left="0.39370078740157483" right="0.39370078740157483" top="0.39370078740157483" bottom="0.39370078740157483" header="0.31496062992125984" footer="0.31496062992125984"/>
      <pageSetup paperSize="9" orientation="portrait" horizontalDpi="4294967293" verticalDpi="0" r:id="rId1"/>
    </customSheetView>
  </customSheetViews>
  <mergeCells count="185">
    <mergeCell ref="K40:Q42"/>
    <mergeCell ref="O19:Q21"/>
    <mergeCell ref="L31:M31"/>
    <mergeCell ref="L32:M38"/>
    <mergeCell ref="N31:P31"/>
    <mergeCell ref="Q31:S31"/>
    <mergeCell ref="N32:P36"/>
    <mergeCell ref="R32:S32"/>
    <mergeCell ref="R33:S33"/>
    <mergeCell ref="R34:S34"/>
    <mergeCell ref="R35:S35"/>
    <mergeCell ref="R36:S36"/>
    <mergeCell ref="N37:P38"/>
    <mergeCell ref="R37:S37"/>
    <mergeCell ref="R38:S38"/>
    <mergeCell ref="A57:A98"/>
    <mergeCell ref="K19:K23"/>
    <mergeCell ref="K24:K25"/>
    <mergeCell ref="L19:M25"/>
    <mergeCell ref="L18:M18"/>
    <mergeCell ref="K15:Q16"/>
    <mergeCell ref="K28:Q29"/>
    <mergeCell ref="K32:K36"/>
    <mergeCell ref="K37:K38"/>
    <mergeCell ref="B78:B82"/>
    <mergeCell ref="B85:B89"/>
    <mergeCell ref="H29:I29"/>
    <mergeCell ref="H30:I30"/>
    <mergeCell ref="H31:I31"/>
    <mergeCell ref="H32:I32"/>
    <mergeCell ref="H33:I33"/>
    <mergeCell ref="H61:I61"/>
    <mergeCell ref="H50:I50"/>
    <mergeCell ref="H51:I51"/>
    <mergeCell ref="H52:I52"/>
    <mergeCell ref="H53:I53"/>
    <mergeCell ref="H54:I54"/>
    <mergeCell ref="H35:I35"/>
    <mergeCell ref="H34:I34"/>
    <mergeCell ref="D34:F35"/>
    <mergeCell ref="D57:F61"/>
    <mergeCell ref="D15:F19"/>
    <mergeCell ref="D69:F70"/>
    <mergeCell ref="D55:F56"/>
    <mergeCell ref="D41:F42"/>
    <mergeCell ref="D27:F28"/>
    <mergeCell ref="D14:F14"/>
    <mergeCell ref="D22:F26"/>
    <mergeCell ref="D29:F33"/>
    <mergeCell ref="B1:I1"/>
    <mergeCell ref="B2:I2"/>
    <mergeCell ref="B3:I3"/>
    <mergeCell ref="B4:I4"/>
    <mergeCell ref="B5:I5"/>
    <mergeCell ref="B6:I6"/>
    <mergeCell ref="B29:B33"/>
    <mergeCell ref="B8:I8"/>
    <mergeCell ref="B15:B19"/>
    <mergeCell ref="B22:B26"/>
    <mergeCell ref="A10:C10"/>
    <mergeCell ref="A11:C11"/>
    <mergeCell ref="A12:C12"/>
    <mergeCell ref="D10:I10"/>
    <mergeCell ref="D11:I11"/>
    <mergeCell ref="D12:I12"/>
    <mergeCell ref="A15:A56"/>
    <mergeCell ref="H36:I36"/>
    <mergeCell ref="H37:I37"/>
    <mergeCell ref="H38:I38"/>
    <mergeCell ref="H39:I39"/>
    <mergeCell ref="H40:I40"/>
    <mergeCell ref="H41:I41"/>
    <mergeCell ref="H42:I42"/>
    <mergeCell ref="H25:I25"/>
    <mergeCell ref="H26:I26"/>
    <mergeCell ref="H15:I15"/>
    <mergeCell ref="H16:I16"/>
    <mergeCell ref="H17:I17"/>
    <mergeCell ref="H18:I18"/>
    <mergeCell ref="H19:I19"/>
    <mergeCell ref="H79:I79"/>
    <mergeCell ref="H80:I80"/>
    <mergeCell ref="H71:I71"/>
    <mergeCell ref="H72:I72"/>
    <mergeCell ref="H43:I43"/>
    <mergeCell ref="H44:I44"/>
    <mergeCell ref="H45:I45"/>
    <mergeCell ref="H46:I46"/>
    <mergeCell ref="H73:I73"/>
    <mergeCell ref="H74:I74"/>
    <mergeCell ref="H75:I75"/>
    <mergeCell ref="H57:I57"/>
    <mergeCell ref="H58:I58"/>
    <mergeCell ref="H59:I59"/>
    <mergeCell ref="H60:I60"/>
    <mergeCell ref="B50:B54"/>
    <mergeCell ref="B57:B61"/>
    <mergeCell ref="B64:B68"/>
    <mergeCell ref="B69:B70"/>
    <mergeCell ref="B62:B63"/>
    <mergeCell ref="B55:B56"/>
    <mergeCell ref="B48:B49"/>
    <mergeCell ref="B41:B42"/>
    <mergeCell ref="B34:B35"/>
    <mergeCell ref="B36:B40"/>
    <mergeCell ref="B43:B47"/>
    <mergeCell ref="H99:I99"/>
    <mergeCell ref="B20:B21"/>
    <mergeCell ref="D20:F21"/>
    <mergeCell ref="H20:I20"/>
    <mergeCell ref="H21:I21"/>
    <mergeCell ref="B27:B28"/>
    <mergeCell ref="H27:I27"/>
    <mergeCell ref="H28:I28"/>
    <mergeCell ref="H84:I84"/>
    <mergeCell ref="H76:I76"/>
    <mergeCell ref="H77:I77"/>
    <mergeCell ref="D76:F77"/>
    <mergeCell ref="B76:B77"/>
    <mergeCell ref="H92:I92"/>
    <mergeCell ref="H93:I93"/>
    <mergeCell ref="H94:I94"/>
    <mergeCell ref="H95:I95"/>
    <mergeCell ref="H96:I96"/>
    <mergeCell ref="H85:I85"/>
    <mergeCell ref="H86:I86"/>
    <mergeCell ref="H87:I87"/>
    <mergeCell ref="H88:I88"/>
    <mergeCell ref="H89:I89"/>
    <mergeCell ref="B92:B96"/>
    <mergeCell ref="B97:B98"/>
    <mergeCell ref="H98:I98"/>
    <mergeCell ref="H97:I97"/>
    <mergeCell ref="H91:I91"/>
    <mergeCell ref="H90:I90"/>
    <mergeCell ref="B90:B91"/>
    <mergeCell ref="D90:F91"/>
    <mergeCell ref="D97:F98"/>
    <mergeCell ref="B83:B84"/>
    <mergeCell ref="D83:F84"/>
    <mergeCell ref="H83:I83"/>
    <mergeCell ref="D92:F96"/>
    <mergeCell ref="C78:C84"/>
    <mergeCell ref="C85:C91"/>
    <mergeCell ref="C92:C98"/>
    <mergeCell ref="H78:I78"/>
    <mergeCell ref="H81:I81"/>
    <mergeCell ref="H82:I82"/>
    <mergeCell ref="C71:C77"/>
    <mergeCell ref="D71:F75"/>
    <mergeCell ref="D78:F82"/>
    <mergeCell ref="D85:F89"/>
    <mergeCell ref="B71:B75"/>
    <mergeCell ref="H69:I69"/>
    <mergeCell ref="H70:I70"/>
    <mergeCell ref="H62:I62"/>
    <mergeCell ref="H63:I63"/>
    <mergeCell ref="D62:F63"/>
    <mergeCell ref="H67:I67"/>
    <mergeCell ref="H68:I68"/>
    <mergeCell ref="D64:F68"/>
    <mergeCell ref="G14:I14"/>
    <mergeCell ref="H64:I64"/>
    <mergeCell ref="H65:I65"/>
    <mergeCell ref="H47:I47"/>
    <mergeCell ref="D36:F40"/>
    <mergeCell ref="D43:F47"/>
    <mergeCell ref="D50:F54"/>
    <mergeCell ref="C15:C21"/>
    <mergeCell ref="C22:C28"/>
    <mergeCell ref="C29:C35"/>
    <mergeCell ref="C36:C42"/>
    <mergeCell ref="C43:C49"/>
    <mergeCell ref="C50:C56"/>
    <mergeCell ref="C57:C63"/>
    <mergeCell ref="C64:C70"/>
    <mergeCell ref="H66:I66"/>
    <mergeCell ref="H55:I55"/>
    <mergeCell ref="H56:I56"/>
    <mergeCell ref="H48:I48"/>
    <mergeCell ref="H49:I49"/>
    <mergeCell ref="D48:F49"/>
    <mergeCell ref="H22:I22"/>
    <mergeCell ref="H23:I23"/>
    <mergeCell ref="H24:I24"/>
  </mergeCells>
  <pageMargins left="0.11811023622047245" right="0.11811023622047245" top="0.35433070866141736" bottom="0.35433070866141736" header="0.31496062992125984" footer="0.31496062992125984"/>
  <pageSetup paperSize="9" scale="66" fitToHeight="0" orientation="portrait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C7B7-5840-4EE2-853D-78BA69BDC88B}">
  <sheetPr>
    <pageSetUpPr fitToPage="1"/>
  </sheetPr>
  <dimension ref="A1:WVQ173"/>
  <sheetViews>
    <sheetView showGridLines="0" topLeftCell="A3" zoomScale="87" zoomScaleNormal="87" workbookViewId="0">
      <selection activeCell="A3" sqref="A3:K3"/>
    </sheetView>
  </sheetViews>
  <sheetFormatPr defaultRowHeight="14" x14ac:dyDescent="0.3"/>
  <cols>
    <col min="1" max="1" width="24.08984375" style="54" customWidth="1"/>
    <col min="2" max="2" width="59.453125" style="54" customWidth="1"/>
    <col min="3" max="3" width="8.7265625" style="54" customWidth="1"/>
    <col min="4" max="5" width="8.7265625" style="54"/>
    <col min="6" max="6" width="9.26953125" style="54" customWidth="1"/>
    <col min="7" max="7" width="8.7265625" style="54" hidden="1" customWidth="1"/>
    <col min="8" max="8" width="7.7265625" style="54" customWidth="1"/>
    <col min="9" max="9" width="8.7265625" style="54" hidden="1" customWidth="1"/>
    <col min="10" max="10" width="5.26953125" style="54" customWidth="1"/>
    <col min="11" max="11" width="5.81640625" style="54" customWidth="1"/>
    <col min="12" max="12" width="8.7265625" style="54"/>
    <col min="13" max="13" width="2.26953125" style="54" customWidth="1"/>
    <col min="14" max="14" width="19" style="54" customWidth="1"/>
    <col min="15" max="15" width="18.26953125" style="54" customWidth="1"/>
    <col min="16" max="16" width="18.7265625" style="54" customWidth="1"/>
    <col min="17" max="255" width="8.7265625" style="54"/>
    <col min="256" max="256" width="3.26953125" style="54" customWidth="1"/>
    <col min="257" max="257" width="28" style="54" customWidth="1"/>
    <col min="258" max="258" width="51" style="54" customWidth="1"/>
    <col min="259" max="261" width="8.7265625" style="54"/>
    <col min="262" max="262" width="9.26953125" style="54" customWidth="1"/>
    <col min="263" max="263" width="8.7265625" style="54" hidden="1" customWidth="1"/>
    <col min="264" max="264" width="7.7265625" style="54" customWidth="1"/>
    <col min="265" max="265" width="8.7265625" style="54" hidden="1" customWidth="1"/>
    <col min="266" max="266" width="8.08984375" style="54" customWidth="1"/>
    <col min="267" max="267" width="8.1796875" style="54" customWidth="1"/>
    <col min="268" max="268" width="8.7265625" style="54"/>
    <col min="269" max="269" width="19" style="54" customWidth="1"/>
    <col min="270" max="270" width="18.26953125" style="54" customWidth="1"/>
    <col min="271" max="271" width="18.7265625" style="54" customWidth="1"/>
    <col min="272" max="511" width="8.7265625" style="54"/>
    <col min="512" max="512" width="3.26953125" style="54" customWidth="1"/>
    <col min="513" max="513" width="28" style="54" customWidth="1"/>
    <col min="514" max="514" width="51" style="54" customWidth="1"/>
    <col min="515" max="517" width="8.7265625" style="54"/>
    <col min="518" max="518" width="9.26953125" style="54" customWidth="1"/>
    <col min="519" max="519" width="8.7265625" style="54" hidden="1" customWidth="1"/>
    <col min="520" max="520" width="7.7265625" style="54" customWidth="1"/>
    <col min="521" max="521" width="8.7265625" style="54" hidden="1" customWidth="1"/>
    <col min="522" max="522" width="8.08984375" style="54" customWidth="1"/>
    <col min="523" max="523" width="8.1796875" style="54" customWidth="1"/>
    <col min="524" max="524" width="8.7265625" style="54"/>
    <col min="525" max="525" width="19" style="54" customWidth="1"/>
    <col min="526" max="526" width="18.26953125" style="54" customWidth="1"/>
    <col min="527" max="527" width="18.7265625" style="54" customWidth="1"/>
    <col min="528" max="767" width="8.7265625" style="54"/>
    <col min="768" max="768" width="3.26953125" style="54" customWidth="1"/>
    <col min="769" max="769" width="28" style="54" customWidth="1"/>
    <col min="770" max="770" width="51" style="54" customWidth="1"/>
    <col min="771" max="773" width="8.7265625" style="54"/>
    <col min="774" max="774" width="9.26953125" style="54" customWidth="1"/>
    <col min="775" max="775" width="8.7265625" style="54" hidden="1" customWidth="1"/>
    <col min="776" max="776" width="7.7265625" style="54" customWidth="1"/>
    <col min="777" max="777" width="8.7265625" style="54" hidden="1" customWidth="1"/>
    <col min="778" max="778" width="8.08984375" style="54" customWidth="1"/>
    <col min="779" max="779" width="8.1796875" style="54" customWidth="1"/>
    <col min="780" max="780" width="8.7265625" style="54"/>
    <col min="781" max="781" width="19" style="54" customWidth="1"/>
    <col min="782" max="782" width="18.26953125" style="54" customWidth="1"/>
    <col min="783" max="783" width="18.7265625" style="54" customWidth="1"/>
    <col min="784" max="1023" width="8.7265625" style="54"/>
    <col min="1024" max="1024" width="3.26953125" style="54" customWidth="1"/>
    <col min="1025" max="1025" width="28" style="54" customWidth="1"/>
    <col min="1026" max="1026" width="51" style="54" customWidth="1"/>
    <col min="1027" max="1029" width="8.7265625" style="54"/>
    <col min="1030" max="1030" width="9.26953125" style="54" customWidth="1"/>
    <col min="1031" max="1031" width="8.7265625" style="54" hidden="1" customWidth="1"/>
    <col min="1032" max="1032" width="7.7265625" style="54" customWidth="1"/>
    <col min="1033" max="1033" width="8.7265625" style="54" hidden="1" customWidth="1"/>
    <col min="1034" max="1034" width="8.08984375" style="54" customWidth="1"/>
    <col min="1035" max="1035" width="8.1796875" style="54" customWidth="1"/>
    <col min="1036" max="1036" width="8.7265625" style="54"/>
    <col min="1037" max="1037" width="19" style="54" customWidth="1"/>
    <col min="1038" max="1038" width="18.26953125" style="54" customWidth="1"/>
    <col min="1039" max="1039" width="18.7265625" style="54" customWidth="1"/>
    <col min="1040" max="1279" width="8.7265625" style="54"/>
    <col min="1280" max="1280" width="3.26953125" style="54" customWidth="1"/>
    <col min="1281" max="1281" width="28" style="54" customWidth="1"/>
    <col min="1282" max="1282" width="51" style="54" customWidth="1"/>
    <col min="1283" max="1285" width="8.7265625" style="54"/>
    <col min="1286" max="1286" width="9.26953125" style="54" customWidth="1"/>
    <col min="1287" max="1287" width="8.7265625" style="54" hidden="1" customWidth="1"/>
    <col min="1288" max="1288" width="7.7265625" style="54" customWidth="1"/>
    <col min="1289" max="1289" width="8.7265625" style="54" hidden="1" customWidth="1"/>
    <col min="1290" max="1290" width="8.08984375" style="54" customWidth="1"/>
    <col min="1291" max="1291" width="8.1796875" style="54" customWidth="1"/>
    <col min="1292" max="1292" width="8.7265625" style="54"/>
    <col min="1293" max="1293" width="19" style="54" customWidth="1"/>
    <col min="1294" max="1294" width="18.26953125" style="54" customWidth="1"/>
    <col min="1295" max="1295" width="18.7265625" style="54" customWidth="1"/>
    <col min="1296" max="1535" width="8.7265625" style="54"/>
    <col min="1536" max="1536" width="3.26953125" style="54" customWidth="1"/>
    <col min="1537" max="1537" width="28" style="54" customWidth="1"/>
    <col min="1538" max="1538" width="51" style="54" customWidth="1"/>
    <col min="1539" max="1541" width="8.7265625" style="54"/>
    <col min="1542" max="1542" width="9.26953125" style="54" customWidth="1"/>
    <col min="1543" max="1543" width="8.7265625" style="54" hidden="1" customWidth="1"/>
    <col min="1544" max="1544" width="7.7265625" style="54" customWidth="1"/>
    <col min="1545" max="1545" width="8.7265625" style="54" hidden="1" customWidth="1"/>
    <col min="1546" max="1546" width="8.08984375" style="54" customWidth="1"/>
    <col min="1547" max="1547" width="8.1796875" style="54" customWidth="1"/>
    <col min="1548" max="1548" width="8.7265625" style="54"/>
    <col min="1549" max="1549" width="19" style="54" customWidth="1"/>
    <col min="1550" max="1550" width="18.26953125" style="54" customWidth="1"/>
    <col min="1551" max="1551" width="18.7265625" style="54" customWidth="1"/>
    <col min="1552" max="1791" width="8.7265625" style="54"/>
    <col min="1792" max="1792" width="3.26953125" style="54" customWidth="1"/>
    <col min="1793" max="1793" width="28" style="54" customWidth="1"/>
    <col min="1794" max="1794" width="51" style="54" customWidth="1"/>
    <col min="1795" max="1797" width="8.7265625" style="54"/>
    <col min="1798" max="1798" width="9.26953125" style="54" customWidth="1"/>
    <col min="1799" max="1799" width="8.7265625" style="54" hidden="1" customWidth="1"/>
    <col min="1800" max="1800" width="7.7265625" style="54" customWidth="1"/>
    <col min="1801" max="1801" width="8.7265625" style="54" hidden="1" customWidth="1"/>
    <col min="1802" max="1802" width="8.08984375" style="54" customWidth="1"/>
    <col min="1803" max="1803" width="8.1796875" style="54" customWidth="1"/>
    <col min="1804" max="1804" width="8.7265625" style="54"/>
    <col min="1805" max="1805" width="19" style="54" customWidth="1"/>
    <col min="1806" max="1806" width="18.26953125" style="54" customWidth="1"/>
    <col min="1807" max="1807" width="18.7265625" style="54" customWidth="1"/>
    <col min="1808" max="2047" width="8.7265625" style="54"/>
    <col min="2048" max="2048" width="3.26953125" style="54" customWidth="1"/>
    <col min="2049" max="2049" width="28" style="54" customWidth="1"/>
    <col min="2050" max="2050" width="51" style="54" customWidth="1"/>
    <col min="2051" max="2053" width="8.7265625" style="54"/>
    <col min="2054" max="2054" width="9.26953125" style="54" customWidth="1"/>
    <col min="2055" max="2055" width="8.7265625" style="54" hidden="1" customWidth="1"/>
    <col min="2056" max="2056" width="7.7265625" style="54" customWidth="1"/>
    <col min="2057" max="2057" width="8.7265625" style="54" hidden="1" customWidth="1"/>
    <col min="2058" max="2058" width="8.08984375" style="54" customWidth="1"/>
    <col min="2059" max="2059" width="8.1796875" style="54" customWidth="1"/>
    <col min="2060" max="2060" width="8.7265625" style="54"/>
    <col min="2061" max="2061" width="19" style="54" customWidth="1"/>
    <col min="2062" max="2062" width="18.26953125" style="54" customWidth="1"/>
    <col min="2063" max="2063" width="18.7265625" style="54" customWidth="1"/>
    <col min="2064" max="2303" width="8.7265625" style="54"/>
    <col min="2304" max="2304" width="3.26953125" style="54" customWidth="1"/>
    <col min="2305" max="2305" width="28" style="54" customWidth="1"/>
    <col min="2306" max="2306" width="51" style="54" customWidth="1"/>
    <col min="2307" max="2309" width="8.7265625" style="54"/>
    <col min="2310" max="2310" width="9.26953125" style="54" customWidth="1"/>
    <col min="2311" max="2311" width="8.7265625" style="54" hidden="1" customWidth="1"/>
    <col min="2312" max="2312" width="7.7265625" style="54" customWidth="1"/>
    <col min="2313" max="2313" width="8.7265625" style="54" hidden="1" customWidth="1"/>
    <col min="2314" max="2314" width="8.08984375" style="54" customWidth="1"/>
    <col min="2315" max="2315" width="8.1796875" style="54" customWidth="1"/>
    <col min="2316" max="2316" width="8.7265625" style="54"/>
    <col min="2317" max="2317" width="19" style="54" customWidth="1"/>
    <col min="2318" max="2318" width="18.26953125" style="54" customWidth="1"/>
    <col min="2319" max="2319" width="18.7265625" style="54" customWidth="1"/>
    <col min="2320" max="2559" width="8.7265625" style="54"/>
    <col min="2560" max="2560" width="3.26953125" style="54" customWidth="1"/>
    <col min="2561" max="2561" width="28" style="54" customWidth="1"/>
    <col min="2562" max="2562" width="51" style="54" customWidth="1"/>
    <col min="2563" max="2565" width="8.7265625" style="54"/>
    <col min="2566" max="2566" width="9.26953125" style="54" customWidth="1"/>
    <col min="2567" max="2567" width="8.7265625" style="54" hidden="1" customWidth="1"/>
    <col min="2568" max="2568" width="7.7265625" style="54" customWidth="1"/>
    <col min="2569" max="2569" width="8.7265625" style="54" hidden="1" customWidth="1"/>
    <col min="2570" max="2570" width="8.08984375" style="54" customWidth="1"/>
    <col min="2571" max="2571" width="8.1796875" style="54" customWidth="1"/>
    <col min="2572" max="2572" width="8.7265625" style="54"/>
    <col min="2573" max="2573" width="19" style="54" customWidth="1"/>
    <col min="2574" max="2574" width="18.26953125" style="54" customWidth="1"/>
    <col min="2575" max="2575" width="18.7265625" style="54" customWidth="1"/>
    <col min="2576" max="2815" width="8.7265625" style="54"/>
    <col min="2816" max="2816" width="3.26953125" style="54" customWidth="1"/>
    <col min="2817" max="2817" width="28" style="54" customWidth="1"/>
    <col min="2818" max="2818" width="51" style="54" customWidth="1"/>
    <col min="2819" max="2821" width="8.7265625" style="54"/>
    <col min="2822" max="2822" width="9.26953125" style="54" customWidth="1"/>
    <col min="2823" max="2823" width="8.7265625" style="54" hidden="1" customWidth="1"/>
    <col min="2824" max="2824" width="7.7265625" style="54" customWidth="1"/>
    <col min="2825" max="2825" width="8.7265625" style="54" hidden="1" customWidth="1"/>
    <col min="2826" max="2826" width="8.08984375" style="54" customWidth="1"/>
    <col min="2827" max="2827" width="8.1796875" style="54" customWidth="1"/>
    <col min="2828" max="2828" width="8.7265625" style="54"/>
    <col min="2829" max="2829" width="19" style="54" customWidth="1"/>
    <col min="2830" max="2830" width="18.26953125" style="54" customWidth="1"/>
    <col min="2831" max="2831" width="18.7265625" style="54" customWidth="1"/>
    <col min="2832" max="3071" width="8.7265625" style="54"/>
    <col min="3072" max="3072" width="3.26953125" style="54" customWidth="1"/>
    <col min="3073" max="3073" width="28" style="54" customWidth="1"/>
    <col min="3074" max="3074" width="51" style="54" customWidth="1"/>
    <col min="3075" max="3077" width="8.7265625" style="54"/>
    <col min="3078" max="3078" width="9.26953125" style="54" customWidth="1"/>
    <col min="3079" max="3079" width="8.7265625" style="54" hidden="1" customWidth="1"/>
    <col min="3080" max="3080" width="7.7265625" style="54" customWidth="1"/>
    <col min="3081" max="3081" width="8.7265625" style="54" hidden="1" customWidth="1"/>
    <col min="3082" max="3082" width="8.08984375" style="54" customWidth="1"/>
    <col min="3083" max="3083" width="8.1796875" style="54" customWidth="1"/>
    <col min="3084" max="3084" width="8.7265625" style="54"/>
    <col min="3085" max="3085" width="19" style="54" customWidth="1"/>
    <col min="3086" max="3086" width="18.26953125" style="54" customWidth="1"/>
    <col min="3087" max="3087" width="18.7265625" style="54" customWidth="1"/>
    <col min="3088" max="3327" width="8.7265625" style="54"/>
    <col min="3328" max="3328" width="3.26953125" style="54" customWidth="1"/>
    <col min="3329" max="3329" width="28" style="54" customWidth="1"/>
    <col min="3330" max="3330" width="51" style="54" customWidth="1"/>
    <col min="3331" max="3333" width="8.7265625" style="54"/>
    <col min="3334" max="3334" width="9.26953125" style="54" customWidth="1"/>
    <col min="3335" max="3335" width="8.7265625" style="54" hidden="1" customWidth="1"/>
    <col min="3336" max="3336" width="7.7265625" style="54" customWidth="1"/>
    <col min="3337" max="3337" width="8.7265625" style="54" hidden="1" customWidth="1"/>
    <col min="3338" max="3338" width="8.08984375" style="54" customWidth="1"/>
    <col min="3339" max="3339" width="8.1796875" style="54" customWidth="1"/>
    <col min="3340" max="3340" width="8.7265625" style="54"/>
    <col min="3341" max="3341" width="19" style="54" customWidth="1"/>
    <col min="3342" max="3342" width="18.26953125" style="54" customWidth="1"/>
    <col min="3343" max="3343" width="18.7265625" style="54" customWidth="1"/>
    <col min="3344" max="3583" width="8.7265625" style="54"/>
    <col min="3584" max="3584" width="3.26953125" style="54" customWidth="1"/>
    <col min="3585" max="3585" width="28" style="54" customWidth="1"/>
    <col min="3586" max="3586" width="51" style="54" customWidth="1"/>
    <col min="3587" max="3589" width="8.7265625" style="54"/>
    <col min="3590" max="3590" width="9.26953125" style="54" customWidth="1"/>
    <col min="3591" max="3591" width="8.7265625" style="54" hidden="1" customWidth="1"/>
    <col min="3592" max="3592" width="7.7265625" style="54" customWidth="1"/>
    <col min="3593" max="3593" width="8.7265625" style="54" hidden="1" customWidth="1"/>
    <col min="3594" max="3594" width="8.08984375" style="54" customWidth="1"/>
    <col min="3595" max="3595" width="8.1796875" style="54" customWidth="1"/>
    <col min="3596" max="3596" width="8.7265625" style="54"/>
    <col min="3597" max="3597" width="19" style="54" customWidth="1"/>
    <col min="3598" max="3598" width="18.26953125" style="54" customWidth="1"/>
    <col min="3599" max="3599" width="18.7265625" style="54" customWidth="1"/>
    <col min="3600" max="3839" width="8.7265625" style="54"/>
    <col min="3840" max="3840" width="3.26953125" style="54" customWidth="1"/>
    <col min="3841" max="3841" width="28" style="54" customWidth="1"/>
    <col min="3842" max="3842" width="51" style="54" customWidth="1"/>
    <col min="3843" max="3845" width="8.7265625" style="54"/>
    <col min="3846" max="3846" width="9.26953125" style="54" customWidth="1"/>
    <col min="3847" max="3847" width="8.7265625" style="54" hidden="1" customWidth="1"/>
    <col min="3848" max="3848" width="7.7265625" style="54" customWidth="1"/>
    <col min="3849" max="3849" width="8.7265625" style="54" hidden="1" customWidth="1"/>
    <col min="3850" max="3850" width="8.08984375" style="54" customWidth="1"/>
    <col min="3851" max="3851" width="8.1796875" style="54" customWidth="1"/>
    <col min="3852" max="3852" width="8.7265625" style="54"/>
    <col min="3853" max="3853" width="19" style="54" customWidth="1"/>
    <col min="3854" max="3854" width="18.26953125" style="54" customWidth="1"/>
    <col min="3855" max="3855" width="18.7265625" style="54" customWidth="1"/>
    <col min="3856" max="4095" width="8.7265625" style="54"/>
    <col min="4096" max="4096" width="3.26953125" style="54" customWidth="1"/>
    <col min="4097" max="4097" width="28" style="54" customWidth="1"/>
    <col min="4098" max="4098" width="51" style="54" customWidth="1"/>
    <col min="4099" max="4101" width="8.7265625" style="54"/>
    <col min="4102" max="4102" width="9.26953125" style="54" customWidth="1"/>
    <col min="4103" max="4103" width="8.7265625" style="54" hidden="1" customWidth="1"/>
    <col min="4104" max="4104" width="7.7265625" style="54" customWidth="1"/>
    <col min="4105" max="4105" width="8.7265625" style="54" hidden="1" customWidth="1"/>
    <col min="4106" max="4106" width="8.08984375" style="54" customWidth="1"/>
    <col min="4107" max="4107" width="8.1796875" style="54" customWidth="1"/>
    <col min="4108" max="4108" width="8.7265625" style="54"/>
    <col min="4109" max="4109" width="19" style="54" customWidth="1"/>
    <col min="4110" max="4110" width="18.26953125" style="54" customWidth="1"/>
    <col min="4111" max="4111" width="18.7265625" style="54" customWidth="1"/>
    <col min="4112" max="4351" width="8.7265625" style="54"/>
    <col min="4352" max="4352" width="3.26953125" style="54" customWidth="1"/>
    <col min="4353" max="4353" width="28" style="54" customWidth="1"/>
    <col min="4354" max="4354" width="51" style="54" customWidth="1"/>
    <col min="4355" max="4357" width="8.7265625" style="54"/>
    <col min="4358" max="4358" width="9.26953125" style="54" customWidth="1"/>
    <col min="4359" max="4359" width="8.7265625" style="54" hidden="1" customWidth="1"/>
    <col min="4360" max="4360" width="7.7265625" style="54" customWidth="1"/>
    <col min="4361" max="4361" width="8.7265625" style="54" hidden="1" customWidth="1"/>
    <col min="4362" max="4362" width="8.08984375" style="54" customWidth="1"/>
    <col min="4363" max="4363" width="8.1796875" style="54" customWidth="1"/>
    <col min="4364" max="4364" width="8.7265625" style="54"/>
    <col min="4365" max="4365" width="19" style="54" customWidth="1"/>
    <col min="4366" max="4366" width="18.26953125" style="54" customWidth="1"/>
    <col min="4367" max="4367" width="18.7265625" style="54" customWidth="1"/>
    <col min="4368" max="4607" width="8.7265625" style="54"/>
    <col min="4608" max="4608" width="3.26953125" style="54" customWidth="1"/>
    <col min="4609" max="4609" width="28" style="54" customWidth="1"/>
    <col min="4610" max="4610" width="51" style="54" customWidth="1"/>
    <col min="4611" max="4613" width="8.7265625" style="54"/>
    <col min="4614" max="4614" width="9.26953125" style="54" customWidth="1"/>
    <col min="4615" max="4615" width="8.7265625" style="54" hidden="1" customWidth="1"/>
    <col min="4616" max="4616" width="7.7265625" style="54" customWidth="1"/>
    <col min="4617" max="4617" width="8.7265625" style="54" hidden="1" customWidth="1"/>
    <col min="4618" max="4618" width="8.08984375" style="54" customWidth="1"/>
    <col min="4619" max="4619" width="8.1796875" style="54" customWidth="1"/>
    <col min="4620" max="4620" width="8.7265625" style="54"/>
    <col min="4621" max="4621" width="19" style="54" customWidth="1"/>
    <col min="4622" max="4622" width="18.26953125" style="54" customWidth="1"/>
    <col min="4623" max="4623" width="18.7265625" style="54" customWidth="1"/>
    <col min="4624" max="4863" width="8.7265625" style="54"/>
    <col min="4864" max="4864" width="3.26953125" style="54" customWidth="1"/>
    <col min="4865" max="4865" width="28" style="54" customWidth="1"/>
    <col min="4866" max="4866" width="51" style="54" customWidth="1"/>
    <col min="4867" max="4869" width="8.7265625" style="54"/>
    <col min="4870" max="4870" width="9.26953125" style="54" customWidth="1"/>
    <col min="4871" max="4871" width="8.7265625" style="54" hidden="1" customWidth="1"/>
    <col min="4872" max="4872" width="7.7265625" style="54" customWidth="1"/>
    <col min="4873" max="4873" width="8.7265625" style="54" hidden="1" customWidth="1"/>
    <col min="4874" max="4874" width="8.08984375" style="54" customWidth="1"/>
    <col min="4875" max="4875" width="8.1796875" style="54" customWidth="1"/>
    <col min="4876" max="4876" width="8.7265625" style="54"/>
    <col min="4877" max="4877" width="19" style="54" customWidth="1"/>
    <col min="4878" max="4878" width="18.26953125" style="54" customWidth="1"/>
    <col min="4879" max="4879" width="18.7265625" style="54" customWidth="1"/>
    <col min="4880" max="5119" width="8.7265625" style="54"/>
    <col min="5120" max="5120" width="3.26953125" style="54" customWidth="1"/>
    <col min="5121" max="5121" width="28" style="54" customWidth="1"/>
    <col min="5122" max="5122" width="51" style="54" customWidth="1"/>
    <col min="5123" max="5125" width="8.7265625" style="54"/>
    <col min="5126" max="5126" width="9.26953125" style="54" customWidth="1"/>
    <col min="5127" max="5127" width="8.7265625" style="54" hidden="1" customWidth="1"/>
    <col min="5128" max="5128" width="7.7265625" style="54" customWidth="1"/>
    <col min="5129" max="5129" width="8.7265625" style="54" hidden="1" customWidth="1"/>
    <col min="5130" max="5130" width="8.08984375" style="54" customWidth="1"/>
    <col min="5131" max="5131" width="8.1796875" style="54" customWidth="1"/>
    <col min="5132" max="5132" width="8.7265625" style="54"/>
    <col min="5133" max="5133" width="19" style="54" customWidth="1"/>
    <col min="5134" max="5134" width="18.26953125" style="54" customWidth="1"/>
    <col min="5135" max="5135" width="18.7265625" style="54" customWidth="1"/>
    <col min="5136" max="5375" width="8.7265625" style="54"/>
    <col min="5376" max="5376" width="3.26953125" style="54" customWidth="1"/>
    <col min="5377" max="5377" width="28" style="54" customWidth="1"/>
    <col min="5378" max="5378" width="51" style="54" customWidth="1"/>
    <col min="5379" max="5381" width="8.7265625" style="54"/>
    <col min="5382" max="5382" width="9.26953125" style="54" customWidth="1"/>
    <col min="5383" max="5383" width="8.7265625" style="54" hidden="1" customWidth="1"/>
    <col min="5384" max="5384" width="7.7265625" style="54" customWidth="1"/>
    <col min="5385" max="5385" width="8.7265625" style="54" hidden="1" customWidth="1"/>
    <col min="5386" max="5386" width="8.08984375" style="54" customWidth="1"/>
    <col min="5387" max="5387" width="8.1796875" style="54" customWidth="1"/>
    <col min="5388" max="5388" width="8.7265625" style="54"/>
    <col min="5389" max="5389" width="19" style="54" customWidth="1"/>
    <col min="5390" max="5390" width="18.26953125" style="54" customWidth="1"/>
    <col min="5391" max="5391" width="18.7265625" style="54" customWidth="1"/>
    <col min="5392" max="5631" width="8.7265625" style="54"/>
    <col min="5632" max="5632" width="3.26953125" style="54" customWidth="1"/>
    <col min="5633" max="5633" width="28" style="54" customWidth="1"/>
    <col min="5634" max="5634" width="51" style="54" customWidth="1"/>
    <col min="5635" max="5637" width="8.7265625" style="54"/>
    <col min="5638" max="5638" width="9.26953125" style="54" customWidth="1"/>
    <col min="5639" max="5639" width="8.7265625" style="54" hidden="1" customWidth="1"/>
    <col min="5640" max="5640" width="7.7265625" style="54" customWidth="1"/>
    <col min="5641" max="5641" width="8.7265625" style="54" hidden="1" customWidth="1"/>
    <col min="5642" max="5642" width="8.08984375" style="54" customWidth="1"/>
    <col min="5643" max="5643" width="8.1796875" style="54" customWidth="1"/>
    <col min="5644" max="5644" width="8.7265625" style="54"/>
    <col min="5645" max="5645" width="19" style="54" customWidth="1"/>
    <col min="5646" max="5646" width="18.26953125" style="54" customWidth="1"/>
    <col min="5647" max="5647" width="18.7265625" style="54" customWidth="1"/>
    <col min="5648" max="5887" width="8.7265625" style="54"/>
    <col min="5888" max="5888" width="3.26953125" style="54" customWidth="1"/>
    <col min="5889" max="5889" width="28" style="54" customWidth="1"/>
    <col min="5890" max="5890" width="51" style="54" customWidth="1"/>
    <col min="5891" max="5893" width="8.7265625" style="54"/>
    <col min="5894" max="5894" width="9.26953125" style="54" customWidth="1"/>
    <col min="5895" max="5895" width="8.7265625" style="54" hidden="1" customWidth="1"/>
    <col min="5896" max="5896" width="7.7265625" style="54" customWidth="1"/>
    <col min="5897" max="5897" width="8.7265625" style="54" hidden="1" customWidth="1"/>
    <col min="5898" max="5898" width="8.08984375" style="54" customWidth="1"/>
    <col min="5899" max="5899" width="8.1796875" style="54" customWidth="1"/>
    <col min="5900" max="5900" width="8.7265625" style="54"/>
    <col min="5901" max="5901" width="19" style="54" customWidth="1"/>
    <col min="5902" max="5902" width="18.26953125" style="54" customWidth="1"/>
    <col min="5903" max="5903" width="18.7265625" style="54" customWidth="1"/>
    <col min="5904" max="6143" width="8.7265625" style="54"/>
    <col min="6144" max="6144" width="3.26953125" style="54" customWidth="1"/>
    <col min="6145" max="6145" width="28" style="54" customWidth="1"/>
    <col min="6146" max="6146" width="51" style="54" customWidth="1"/>
    <col min="6147" max="6149" width="8.7265625" style="54"/>
    <col min="6150" max="6150" width="9.26953125" style="54" customWidth="1"/>
    <col min="6151" max="6151" width="8.7265625" style="54" hidden="1" customWidth="1"/>
    <col min="6152" max="6152" width="7.7265625" style="54" customWidth="1"/>
    <col min="6153" max="6153" width="8.7265625" style="54" hidden="1" customWidth="1"/>
    <col min="6154" max="6154" width="8.08984375" style="54" customWidth="1"/>
    <col min="6155" max="6155" width="8.1796875" style="54" customWidth="1"/>
    <col min="6156" max="6156" width="8.7265625" style="54"/>
    <col min="6157" max="6157" width="19" style="54" customWidth="1"/>
    <col min="6158" max="6158" width="18.26953125" style="54" customWidth="1"/>
    <col min="6159" max="6159" width="18.7265625" style="54" customWidth="1"/>
    <col min="6160" max="6399" width="8.7265625" style="54"/>
    <col min="6400" max="6400" width="3.26953125" style="54" customWidth="1"/>
    <col min="6401" max="6401" width="28" style="54" customWidth="1"/>
    <col min="6402" max="6402" width="51" style="54" customWidth="1"/>
    <col min="6403" max="6405" width="8.7265625" style="54"/>
    <col min="6406" max="6406" width="9.26953125" style="54" customWidth="1"/>
    <col min="6407" max="6407" width="8.7265625" style="54" hidden="1" customWidth="1"/>
    <col min="6408" max="6408" width="7.7265625" style="54" customWidth="1"/>
    <col min="6409" max="6409" width="8.7265625" style="54" hidden="1" customWidth="1"/>
    <col min="6410" max="6410" width="8.08984375" style="54" customWidth="1"/>
    <col min="6411" max="6411" width="8.1796875" style="54" customWidth="1"/>
    <col min="6412" max="6412" width="8.7265625" style="54"/>
    <col min="6413" max="6413" width="19" style="54" customWidth="1"/>
    <col min="6414" max="6414" width="18.26953125" style="54" customWidth="1"/>
    <col min="6415" max="6415" width="18.7265625" style="54" customWidth="1"/>
    <col min="6416" max="6655" width="8.7265625" style="54"/>
    <col min="6656" max="6656" width="3.26953125" style="54" customWidth="1"/>
    <col min="6657" max="6657" width="28" style="54" customWidth="1"/>
    <col min="6658" max="6658" width="51" style="54" customWidth="1"/>
    <col min="6659" max="6661" width="8.7265625" style="54"/>
    <col min="6662" max="6662" width="9.26953125" style="54" customWidth="1"/>
    <col min="6663" max="6663" width="8.7265625" style="54" hidden="1" customWidth="1"/>
    <col min="6664" max="6664" width="7.7265625" style="54" customWidth="1"/>
    <col min="6665" max="6665" width="8.7265625" style="54" hidden="1" customWidth="1"/>
    <col min="6666" max="6666" width="8.08984375" style="54" customWidth="1"/>
    <col min="6667" max="6667" width="8.1796875" style="54" customWidth="1"/>
    <col min="6668" max="6668" width="8.7265625" style="54"/>
    <col min="6669" max="6669" width="19" style="54" customWidth="1"/>
    <col min="6670" max="6670" width="18.26953125" style="54" customWidth="1"/>
    <col min="6671" max="6671" width="18.7265625" style="54" customWidth="1"/>
    <col min="6672" max="6911" width="8.7265625" style="54"/>
    <col min="6912" max="6912" width="3.26953125" style="54" customWidth="1"/>
    <col min="6913" max="6913" width="28" style="54" customWidth="1"/>
    <col min="6914" max="6914" width="51" style="54" customWidth="1"/>
    <col min="6915" max="6917" width="8.7265625" style="54"/>
    <col min="6918" max="6918" width="9.26953125" style="54" customWidth="1"/>
    <col min="6919" max="6919" width="8.7265625" style="54" hidden="1" customWidth="1"/>
    <col min="6920" max="6920" width="7.7265625" style="54" customWidth="1"/>
    <col min="6921" max="6921" width="8.7265625" style="54" hidden="1" customWidth="1"/>
    <col min="6922" max="6922" width="8.08984375" style="54" customWidth="1"/>
    <col min="6923" max="6923" width="8.1796875" style="54" customWidth="1"/>
    <col min="6924" max="6924" width="8.7265625" style="54"/>
    <col min="6925" max="6925" width="19" style="54" customWidth="1"/>
    <col min="6926" max="6926" width="18.26953125" style="54" customWidth="1"/>
    <col min="6927" max="6927" width="18.7265625" style="54" customWidth="1"/>
    <col min="6928" max="7167" width="8.7265625" style="54"/>
    <col min="7168" max="7168" width="3.26953125" style="54" customWidth="1"/>
    <col min="7169" max="7169" width="28" style="54" customWidth="1"/>
    <col min="7170" max="7170" width="51" style="54" customWidth="1"/>
    <col min="7171" max="7173" width="8.7265625" style="54"/>
    <col min="7174" max="7174" width="9.26953125" style="54" customWidth="1"/>
    <col min="7175" max="7175" width="8.7265625" style="54" hidden="1" customWidth="1"/>
    <col min="7176" max="7176" width="7.7265625" style="54" customWidth="1"/>
    <col min="7177" max="7177" width="8.7265625" style="54" hidden="1" customWidth="1"/>
    <col min="7178" max="7178" width="8.08984375" style="54" customWidth="1"/>
    <col min="7179" max="7179" width="8.1796875" style="54" customWidth="1"/>
    <col min="7180" max="7180" width="8.7265625" style="54"/>
    <col min="7181" max="7181" width="19" style="54" customWidth="1"/>
    <col min="7182" max="7182" width="18.26953125" style="54" customWidth="1"/>
    <col min="7183" max="7183" width="18.7265625" style="54" customWidth="1"/>
    <col min="7184" max="7423" width="8.7265625" style="54"/>
    <col min="7424" max="7424" width="3.26953125" style="54" customWidth="1"/>
    <col min="7425" max="7425" width="28" style="54" customWidth="1"/>
    <col min="7426" max="7426" width="51" style="54" customWidth="1"/>
    <col min="7427" max="7429" width="8.7265625" style="54"/>
    <col min="7430" max="7430" width="9.26953125" style="54" customWidth="1"/>
    <col min="7431" max="7431" width="8.7265625" style="54" hidden="1" customWidth="1"/>
    <col min="7432" max="7432" width="7.7265625" style="54" customWidth="1"/>
    <col min="7433" max="7433" width="8.7265625" style="54" hidden="1" customWidth="1"/>
    <col min="7434" max="7434" width="8.08984375" style="54" customWidth="1"/>
    <col min="7435" max="7435" width="8.1796875" style="54" customWidth="1"/>
    <col min="7436" max="7436" width="8.7265625" style="54"/>
    <col min="7437" max="7437" width="19" style="54" customWidth="1"/>
    <col min="7438" max="7438" width="18.26953125" style="54" customWidth="1"/>
    <col min="7439" max="7439" width="18.7265625" style="54" customWidth="1"/>
    <col min="7440" max="7679" width="8.7265625" style="54"/>
    <col min="7680" max="7680" width="3.26953125" style="54" customWidth="1"/>
    <col min="7681" max="7681" width="28" style="54" customWidth="1"/>
    <col min="7682" max="7682" width="51" style="54" customWidth="1"/>
    <col min="7683" max="7685" width="8.7265625" style="54"/>
    <col min="7686" max="7686" width="9.26953125" style="54" customWidth="1"/>
    <col min="7687" max="7687" width="8.7265625" style="54" hidden="1" customWidth="1"/>
    <col min="7688" max="7688" width="7.7265625" style="54" customWidth="1"/>
    <col min="7689" max="7689" width="8.7265625" style="54" hidden="1" customWidth="1"/>
    <col min="7690" max="7690" width="8.08984375" style="54" customWidth="1"/>
    <col min="7691" max="7691" width="8.1796875" style="54" customWidth="1"/>
    <col min="7692" max="7692" width="8.7265625" style="54"/>
    <col min="7693" max="7693" width="19" style="54" customWidth="1"/>
    <col min="7694" max="7694" width="18.26953125" style="54" customWidth="1"/>
    <col min="7695" max="7695" width="18.7265625" style="54" customWidth="1"/>
    <col min="7696" max="7935" width="8.7265625" style="54"/>
    <col min="7936" max="7936" width="3.26953125" style="54" customWidth="1"/>
    <col min="7937" max="7937" width="28" style="54" customWidth="1"/>
    <col min="7938" max="7938" width="51" style="54" customWidth="1"/>
    <col min="7939" max="7941" width="8.7265625" style="54"/>
    <col min="7942" max="7942" width="9.26953125" style="54" customWidth="1"/>
    <col min="7943" max="7943" width="8.7265625" style="54" hidden="1" customWidth="1"/>
    <col min="7944" max="7944" width="7.7265625" style="54" customWidth="1"/>
    <col min="7945" max="7945" width="8.7265625" style="54" hidden="1" customWidth="1"/>
    <col min="7946" max="7946" width="8.08984375" style="54" customWidth="1"/>
    <col min="7947" max="7947" width="8.1796875" style="54" customWidth="1"/>
    <col min="7948" max="7948" width="8.7265625" style="54"/>
    <col min="7949" max="7949" width="19" style="54" customWidth="1"/>
    <col min="7950" max="7950" width="18.26953125" style="54" customWidth="1"/>
    <col min="7951" max="7951" width="18.7265625" style="54" customWidth="1"/>
    <col min="7952" max="8191" width="8.7265625" style="54"/>
    <col min="8192" max="8192" width="3.26953125" style="54" customWidth="1"/>
    <col min="8193" max="8193" width="28" style="54" customWidth="1"/>
    <col min="8194" max="8194" width="51" style="54" customWidth="1"/>
    <col min="8195" max="8197" width="8.7265625" style="54"/>
    <col min="8198" max="8198" width="9.26953125" style="54" customWidth="1"/>
    <col min="8199" max="8199" width="8.7265625" style="54" hidden="1" customWidth="1"/>
    <col min="8200" max="8200" width="7.7265625" style="54" customWidth="1"/>
    <col min="8201" max="8201" width="8.7265625" style="54" hidden="1" customWidth="1"/>
    <col min="8202" max="8202" width="8.08984375" style="54" customWidth="1"/>
    <col min="8203" max="8203" width="8.1796875" style="54" customWidth="1"/>
    <col min="8204" max="8204" width="8.7265625" style="54"/>
    <col min="8205" max="8205" width="19" style="54" customWidth="1"/>
    <col min="8206" max="8206" width="18.26953125" style="54" customWidth="1"/>
    <col min="8207" max="8207" width="18.7265625" style="54" customWidth="1"/>
    <col min="8208" max="8447" width="8.7265625" style="54"/>
    <col min="8448" max="8448" width="3.26953125" style="54" customWidth="1"/>
    <col min="8449" max="8449" width="28" style="54" customWidth="1"/>
    <col min="8450" max="8450" width="51" style="54" customWidth="1"/>
    <col min="8451" max="8453" width="8.7265625" style="54"/>
    <col min="8454" max="8454" width="9.26953125" style="54" customWidth="1"/>
    <col min="8455" max="8455" width="8.7265625" style="54" hidden="1" customWidth="1"/>
    <col min="8456" max="8456" width="7.7265625" style="54" customWidth="1"/>
    <col min="8457" max="8457" width="8.7265625" style="54" hidden="1" customWidth="1"/>
    <col min="8458" max="8458" width="8.08984375" style="54" customWidth="1"/>
    <col min="8459" max="8459" width="8.1796875" style="54" customWidth="1"/>
    <col min="8460" max="8460" width="8.7265625" style="54"/>
    <col min="8461" max="8461" width="19" style="54" customWidth="1"/>
    <col min="8462" max="8462" width="18.26953125" style="54" customWidth="1"/>
    <col min="8463" max="8463" width="18.7265625" style="54" customWidth="1"/>
    <col min="8464" max="8703" width="8.7265625" style="54"/>
    <col min="8704" max="8704" width="3.26953125" style="54" customWidth="1"/>
    <col min="8705" max="8705" width="28" style="54" customWidth="1"/>
    <col min="8706" max="8706" width="51" style="54" customWidth="1"/>
    <col min="8707" max="8709" width="8.7265625" style="54"/>
    <col min="8710" max="8710" width="9.26953125" style="54" customWidth="1"/>
    <col min="8711" max="8711" width="8.7265625" style="54" hidden="1" customWidth="1"/>
    <col min="8712" max="8712" width="7.7265625" style="54" customWidth="1"/>
    <col min="8713" max="8713" width="8.7265625" style="54" hidden="1" customWidth="1"/>
    <col min="8714" max="8714" width="8.08984375" style="54" customWidth="1"/>
    <col min="8715" max="8715" width="8.1796875" style="54" customWidth="1"/>
    <col min="8716" max="8716" width="8.7265625" style="54"/>
    <col min="8717" max="8717" width="19" style="54" customWidth="1"/>
    <col min="8718" max="8718" width="18.26953125" style="54" customWidth="1"/>
    <col min="8719" max="8719" width="18.7265625" style="54" customWidth="1"/>
    <col min="8720" max="8959" width="8.7265625" style="54"/>
    <col min="8960" max="8960" width="3.26953125" style="54" customWidth="1"/>
    <col min="8961" max="8961" width="28" style="54" customWidth="1"/>
    <col min="8962" max="8962" width="51" style="54" customWidth="1"/>
    <col min="8963" max="8965" width="8.7265625" style="54"/>
    <col min="8966" max="8966" width="9.26953125" style="54" customWidth="1"/>
    <col min="8967" max="8967" width="8.7265625" style="54" hidden="1" customWidth="1"/>
    <col min="8968" max="8968" width="7.7265625" style="54" customWidth="1"/>
    <col min="8969" max="8969" width="8.7265625" style="54" hidden="1" customWidth="1"/>
    <col min="8970" max="8970" width="8.08984375" style="54" customWidth="1"/>
    <col min="8971" max="8971" width="8.1796875" style="54" customWidth="1"/>
    <col min="8972" max="8972" width="8.7265625" style="54"/>
    <col min="8973" max="8973" width="19" style="54" customWidth="1"/>
    <col min="8974" max="8974" width="18.26953125" style="54" customWidth="1"/>
    <col min="8975" max="8975" width="18.7265625" style="54" customWidth="1"/>
    <col min="8976" max="9215" width="8.7265625" style="54"/>
    <col min="9216" max="9216" width="3.26953125" style="54" customWidth="1"/>
    <col min="9217" max="9217" width="28" style="54" customWidth="1"/>
    <col min="9218" max="9218" width="51" style="54" customWidth="1"/>
    <col min="9219" max="9221" width="8.7265625" style="54"/>
    <col min="9222" max="9222" width="9.26953125" style="54" customWidth="1"/>
    <col min="9223" max="9223" width="8.7265625" style="54" hidden="1" customWidth="1"/>
    <col min="9224" max="9224" width="7.7265625" style="54" customWidth="1"/>
    <col min="9225" max="9225" width="8.7265625" style="54" hidden="1" customWidth="1"/>
    <col min="9226" max="9226" width="8.08984375" style="54" customWidth="1"/>
    <col min="9227" max="9227" width="8.1796875" style="54" customWidth="1"/>
    <col min="9228" max="9228" width="8.7265625" style="54"/>
    <col min="9229" max="9229" width="19" style="54" customWidth="1"/>
    <col min="9230" max="9230" width="18.26953125" style="54" customWidth="1"/>
    <col min="9231" max="9231" width="18.7265625" style="54" customWidth="1"/>
    <col min="9232" max="9471" width="8.7265625" style="54"/>
    <col min="9472" max="9472" width="3.26953125" style="54" customWidth="1"/>
    <col min="9473" max="9473" width="28" style="54" customWidth="1"/>
    <col min="9474" max="9474" width="51" style="54" customWidth="1"/>
    <col min="9475" max="9477" width="8.7265625" style="54"/>
    <col min="9478" max="9478" width="9.26953125" style="54" customWidth="1"/>
    <col min="9479" max="9479" width="8.7265625" style="54" hidden="1" customWidth="1"/>
    <col min="9480" max="9480" width="7.7265625" style="54" customWidth="1"/>
    <col min="9481" max="9481" width="8.7265625" style="54" hidden="1" customWidth="1"/>
    <col min="9482" max="9482" width="8.08984375" style="54" customWidth="1"/>
    <col min="9483" max="9483" width="8.1796875" style="54" customWidth="1"/>
    <col min="9484" max="9484" width="8.7265625" style="54"/>
    <col min="9485" max="9485" width="19" style="54" customWidth="1"/>
    <col min="9486" max="9486" width="18.26953125" style="54" customWidth="1"/>
    <col min="9487" max="9487" width="18.7265625" style="54" customWidth="1"/>
    <col min="9488" max="9727" width="8.7265625" style="54"/>
    <col min="9728" max="9728" width="3.26953125" style="54" customWidth="1"/>
    <col min="9729" max="9729" width="28" style="54" customWidth="1"/>
    <col min="9730" max="9730" width="51" style="54" customWidth="1"/>
    <col min="9731" max="9733" width="8.7265625" style="54"/>
    <col min="9734" max="9734" width="9.26953125" style="54" customWidth="1"/>
    <col min="9735" max="9735" width="8.7265625" style="54" hidden="1" customWidth="1"/>
    <col min="9736" max="9736" width="7.7265625" style="54" customWidth="1"/>
    <col min="9737" max="9737" width="8.7265625" style="54" hidden="1" customWidth="1"/>
    <col min="9738" max="9738" width="8.08984375" style="54" customWidth="1"/>
    <col min="9739" max="9739" width="8.1796875" style="54" customWidth="1"/>
    <col min="9740" max="9740" width="8.7265625" style="54"/>
    <col min="9741" max="9741" width="19" style="54" customWidth="1"/>
    <col min="9742" max="9742" width="18.26953125" style="54" customWidth="1"/>
    <col min="9743" max="9743" width="18.7265625" style="54" customWidth="1"/>
    <col min="9744" max="9983" width="8.7265625" style="54"/>
    <col min="9984" max="9984" width="3.26953125" style="54" customWidth="1"/>
    <col min="9985" max="9985" width="28" style="54" customWidth="1"/>
    <col min="9986" max="9986" width="51" style="54" customWidth="1"/>
    <col min="9987" max="9989" width="8.7265625" style="54"/>
    <col min="9990" max="9990" width="9.26953125" style="54" customWidth="1"/>
    <col min="9991" max="9991" width="8.7265625" style="54" hidden="1" customWidth="1"/>
    <col min="9992" max="9992" width="7.7265625" style="54" customWidth="1"/>
    <col min="9993" max="9993" width="8.7265625" style="54" hidden="1" customWidth="1"/>
    <col min="9994" max="9994" width="8.08984375" style="54" customWidth="1"/>
    <col min="9995" max="9995" width="8.1796875" style="54" customWidth="1"/>
    <col min="9996" max="9996" width="8.7265625" style="54"/>
    <col min="9997" max="9997" width="19" style="54" customWidth="1"/>
    <col min="9998" max="9998" width="18.26953125" style="54" customWidth="1"/>
    <col min="9999" max="9999" width="18.7265625" style="54" customWidth="1"/>
    <col min="10000" max="10239" width="8.7265625" style="54"/>
    <col min="10240" max="10240" width="3.26953125" style="54" customWidth="1"/>
    <col min="10241" max="10241" width="28" style="54" customWidth="1"/>
    <col min="10242" max="10242" width="51" style="54" customWidth="1"/>
    <col min="10243" max="10245" width="8.7265625" style="54"/>
    <col min="10246" max="10246" width="9.26953125" style="54" customWidth="1"/>
    <col min="10247" max="10247" width="8.7265625" style="54" hidden="1" customWidth="1"/>
    <col min="10248" max="10248" width="7.7265625" style="54" customWidth="1"/>
    <col min="10249" max="10249" width="8.7265625" style="54" hidden="1" customWidth="1"/>
    <col min="10250" max="10250" width="8.08984375" style="54" customWidth="1"/>
    <col min="10251" max="10251" width="8.1796875" style="54" customWidth="1"/>
    <col min="10252" max="10252" width="8.7265625" style="54"/>
    <col min="10253" max="10253" width="19" style="54" customWidth="1"/>
    <col min="10254" max="10254" width="18.26953125" style="54" customWidth="1"/>
    <col min="10255" max="10255" width="18.7265625" style="54" customWidth="1"/>
    <col min="10256" max="10495" width="8.7265625" style="54"/>
    <col min="10496" max="10496" width="3.26953125" style="54" customWidth="1"/>
    <col min="10497" max="10497" width="28" style="54" customWidth="1"/>
    <col min="10498" max="10498" width="51" style="54" customWidth="1"/>
    <col min="10499" max="10501" width="8.7265625" style="54"/>
    <col min="10502" max="10502" width="9.26953125" style="54" customWidth="1"/>
    <col min="10503" max="10503" width="8.7265625" style="54" hidden="1" customWidth="1"/>
    <col min="10504" max="10504" width="7.7265625" style="54" customWidth="1"/>
    <col min="10505" max="10505" width="8.7265625" style="54" hidden="1" customWidth="1"/>
    <col min="10506" max="10506" width="8.08984375" style="54" customWidth="1"/>
    <col min="10507" max="10507" width="8.1796875" style="54" customWidth="1"/>
    <col min="10508" max="10508" width="8.7265625" style="54"/>
    <col min="10509" max="10509" width="19" style="54" customWidth="1"/>
    <col min="10510" max="10510" width="18.26953125" style="54" customWidth="1"/>
    <col min="10511" max="10511" width="18.7265625" style="54" customWidth="1"/>
    <col min="10512" max="10751" width="8.7265625" style="54"/>
    <col min="10752" max="10752" width="3.26953125" style="54" customWidth="1"/>
    <col min="10753" max="10753" width="28" style="54" customWidth="1"/>
    <col min="10754" max="10754" width="51" style="54" customWidth="1"/>
    <col min="10755" max="10757" width="8.7265625" style="54"/>
    <col min="10758" max="10758" width="9.26953125" style="54" customWidth="1"/>
    <col min="10759" max="10759" width="8.7265625" style="54" hidden="1" customWidth="1"/>
    <col min="10760" max="10760" width="7.7265625" style="54" customWidth="1"/>
    <col min="10761" max="10761" width="8.7265625" style="54" hidden="1" customWidth="1"/>
    <col min="10762" max="10762" width="8.08984375" style="54" customWidth="1"/>
    <col min="10763" max="10763" width="8.1796875" style="54" customWidth="1"/>
    <col min="10764" max="10764" width="8.7265625" style="54"/>
    <col min="10765" max="10765" width="19" style="54" customWidth="1"/>
    <col min="10766" max="10766" width="18.26953125" style="54" customWidth="1"/>
    <col min="10767" max="10767" width="18.7265625" style="54" customWidth="1"/>
    <col min="10768" max="11007" width="8.7265625" style="54"/>
    <col min="11008" max="11008" width="3.26953125" style="54" customWidth="1"/>
    <col min="11009" max="11009" width="28" style="54" customWidth="1"/>
    <col min="11010" max="11010" width="51" style="54" customWidth="1"/>
    <col min="11011" max="11013" width="8.7265625" style="54"/>
    <col min="11014" max="11014" width="9.26953125" style="54" customWidth="1"/>
    <col min="11015" max="11015" width="8.7265625" style="54" hidden="1" customWidth="1"/>
    <col min="11016" max="11016" width="7.7265625" style="54" customWidth="1"/>
    <col min="11017" max="11017" width="8.7265625" style="54" hidden="1" customWidth="1"/>
    <col min="11018" max="11018" width="8.08984375" style="54" customWidth="1"/>
    <col min="11019" max="11019" width="8.1796875" style="54" customWidth="1"/>
    <col min="11020" max="11020" width="8.7265625" style="54"/>
    <col min="11021" max="11021" width="19" style="54" customWidth="1"/>
    <col min="11022" max="11022" width="18.26953125" style="54" customWidth="1"/>
    <col min="11023" max="11023" width="18.7265625" style="54" customWidth="1"/>
    <col min="11024" max="11263" width="8.7265625" style="54"/>
    <col min="11264" max="11264" width="3.26953125" style="54" customWidth="1"/>
    <col min="11265" max="11265" width="28" style="54" customWidth="1"/>
    <col min="11266" max="11266" width="51" style="54" customWidth="1"/>
    <col min="11267" max="11269" width="8.7265625" style="54"/>
    <col min="11270" max="11270" width="9.26953125" style="54" customWidth="1"/>
    <col min="11271" max="11271" width="8.7265625" style="54" hidden="1" customWidth="1"/>
    <col min="11272" max="11272" width="7.7265625" style="54" customWidth="1"/>
    <col min="11273" max="11273" width="8.7265625" style="54" hidden="1" customWidth="1"/>
    <col min="11274" max="11274" width="8.08984375" style="54" customWidth="1"/>
    <col min="11275" max="11275" width="8.1796875" style="54" customWidth="1"/>
    <col min="11276" max="11276" width="8.7265625" style="54"/>
    <col min="11277" max="11277" width="19" style="54" customWidth="1"/>
    <col min="11278" max="11278" width="18.26953125" style="54" customWidth="1"/>
    <col min="11279" max="11279" width="18.7265625" style="54" customWidth="1"/>
    <col min="11280" max="11519" width="8.7265625" style="54"/>
    <col min="11520" max="11520" width="3.26953125" style="54" customWidth="1"/>
    <col min="11521" max="11521" width="28" style="54" customWidth="1"/>
    <col min="11522" max="11522" width="51" style="54" customWidth="1"/>
    <col min="11523" max="11525" width="8.7265625" style="54"/>
    <col min="11526" max="11526" width="9.26953125" style="54" customWidth="1"/>
    <col min="11527" max="11527" width="8.7265625" style="54" hidden="1" customWidth="1"/>
    <col min="11528" max="11528" width="7.7265625" style="54" customWidth="1"/>
    <col min="11529" max="11529" width="8.7265625" style="54" hidden="1" customWidth="1"/>
    <col min="11530" max="11530" width="8.08984375" style="54" customWidth="1"/>
    <col min="11531" max="11531" width="8.1796875" style="54" customWidth="1"/>
    <col min="11532" max="11532" width="8.7265625" style="54"/>
    <col min="11533" max="11533" width="19" style="54" customWidth="1"/>
    <col min="11534" max="11534" width="18.26953125" style="54" customWidth="1"/>
    <col min="11535" max="11535" width="18.7265625" style="54" customWidth="1"/>
    <col min="11536" max="11775" width="8.7265625" style="54"/>
    <col min="11776" max="11776" width="3.26953125" style="54" customWidth="1"/>
    <col min="11777" max="11777" width="28" style="54" customWidth="1"/>
    <col min="11778" max="11778" width="51" style="54" customWidth="1"/>
    <col min="11779" max="11781" width="8.7265625" style="54"/>
    <col min="11782" max="11782" width="9.26953125" style="54" customWidth="1"/>
    <col min="11783" max="11783" width="8.7265625" style="54" hidden="1" customWidth="1"/>
    <col min="11784" max="11784" width="7.7265625" style="54" customWidth="1"/>
    <col min="11785" max="11785" width="8.7265625" style="54" hidden="1" customWidth="1"/>
    <col min="11786" max="11786" width="8.08984375" style="54" customWidth="1"/>
    <col min="11787" max="11787" width="8.1796875" style="54" customWidth="1"/>
    <col min="11788" max="11788" width="8.7265625" style="54"/>
    <col min="11789" max="11789" width="19" style="54" customWidth="1"/>
    <col min="11790" max="11790" width="18.26953125" style="54" customWidth="1"/>
    <col min="11791" max="11791" width="18.7265625" style="54" customWidth="1"/>
    <col min="11792" max="12031" width="8.7265625" style="54"/>
    <col min="12032" max="12032" width="3.26953125" style="54" customWidth="1"/>
    <col min="12033" max="12033" width="28" style="54" customWidth="1"/>
    <col min="12034" max="12034" width="51" style="54" customWidth="1"/>
    <col min="12035" max="12037" width="8.7265625" style="54"/>
    <col min="12038" max="12038" width="9.26953125" style="54" customWidth="1"/>
    <col min="12039" max="12039" width="8.7265625" style="54" hidden="1" customWidth="1"/>
    <col min="12040" max="12040" width="7.7265625" style="54" customWidth="1"/>
    <col min="12041" max="12041" width="8.7265625" style="54" hidden="1" customWidth="1"/>
    <col min="12042" max="12042" width="8.08984375" style="54" customWidth="1"/>
    <col min="12043" max="12043" width="8.1796875" style="54" customWidth="1"/>
    <col min="12044" max="12044" width="8.7265625" style="54"/>
    <col min="12045" max="12045" width="19" style="54" customWidth="1"/>
    <col min="12046" max="12046" width="18.26953125" style="54" customWidth="1"/>
    <col min="12047" max="12047" width="18.7265625" style="54" customWidth="1"/>
    <col min="12048" max="12287" width="8.7265625" style="54"/>
    <col min="12288" max="12288" width="3.26953125" style="54" customWidth="1"/>
    <col min="12289" max="12289" width="28" style="54" customWidth="1"/>
    <col min="12290" max="12290" width="51" style="54" customWidth="1"/>
    <col min="12291" max="12293" width="8.7265625" style="54"/>
    <col min="12294" max="12294" width="9.26953125" style="54" customWidth="1"/>
    <col min="12295" max="12295" width="8.7265625" style="54" hidden="1" customWidth="1"/>
    <col min="12296" max="12296" width="7.7265625" style="54" customWidth="1"/>
    <col min="12297" max="12297" width="8.7265625" style="54" hidden="1" customWidth="1"/>
    <col min="12298" max="12298" width="8.08984375" style="54" customWidth="1"/>
    <col min="12299" max="12299" width="8.1796875" style="54" customWidth="1"/>
    <col min="12300" max="12300" width="8.7265625" style="54"/>
    <col min="12301" max="12301" width="19" style="54" customWidth="1"/>
    <col min="12302" max="12302" width="18.26953125" style="54" customWidth="1"/>
    <col min="12303" max="12303" width="18.7265625" style="54" customWidth="1"/>
    <col min="12304" max="12543" width="8.7265625" style="54"/>
    <col min="12544" max="12544" width="3.26953125" style="54" customWidth="1"/>
    <col min="12545" max="12545" width="28" style="54" customWidth="1"/>
    <col min="12546" max="12546" width="51" style="54" customWidth="1"/>
    <col min="12547" max="12549" width="8.7265625" style="54"/>
    <col min="12550" max="12550" width="9.26953125" style="54" customWidth="1"/>
    <col min="12551" max="12551" width="8.7265625" style="54" hidden="1" customWidth="1"/>
    <col min="12552" max="12552" width="7.7265625" style="54" customWidth="1"/>
    <col min="12553" max="12553" width="8.7265625" style="54" hidden="1" customWidth="1"/>
    <col min="12554" max="12554" width="8.08984375" style="54" customWidth="1"/>
    <col min="12555" max="12555" width="8.1796875" style="54" customWidth="1"/>
    <col min="12556" max="12556" width="8.7265625" style="54"/>
    <col min="12557" max="12557" width="19" style="54" customWidth="1"/>
    <col min="12558" max="12558" width="18.26953125" style="54" customWidth="1"/>
    <col min="12559" max="12559" width="18.7265625" style="54" customWidth="1"/>
    <col min="12560" max="12799" width="8.7265625" style="54"/>
    <col min="12800" max="12800" width="3.26953125" style="54" customWidth="1"/>
    <col min="12801" max="12801" width="28" style="54" customWidth="1"/>
    <col min="12802" max="12802" width="51" style="54" customWidth="1"/>
    <col min="12803" max="12805" width="8.7265625" style="54"/>
    <col min="12806" max="12806" width="9.26953125" style="54" customWidth="1"/>
    <col min="12807" max="12807" width="8.7265625" style="54" hidden="1" customWidth="1"/>
    <col min="12808" max="12808" width="7.7265625" style="54" customWidth="1"/>
    <col min="12809" max="12809" width="8.7265625" style="54" hidden="1" customWidth="1"/>
    <col min="12810" max="12810" width="8.08984375" style="54" customWidth="1"/>
    <col min="12811" max="12811" width="8.1796875" style="54" customWidth="1"/>
    <col min="12812" max="12812" width="8.7265625" style="54"/>
    <col min="12813" max="12813" width="19" style="54" customWidth="1"/>
    <col min="12814" max="12814" width="18.26953125" style="54" customWidth="1"/>
    <col min="12815" max="12815" width="18.7265625" style="54" customWidth="1"/>
    <col min="12816" max="13055" width="8.7265625" style="54"/>
    <col min="13056" max="13056" width="3.26953125" style="54" customWidth="1"/>
    <col min="13057" max="13057" width="28" style="54" customWidth="1"/>
    <col min="13058" max="13058" width="51" style="54" customWidth="1"/>
    <col min="13059" max="13061" width="8.7265625" style="54"/>
    <col min="13062" max="13062" width="9.26953125" style="54" customWidth="1"/>
    <col min="13063" max="13063" width="8.7265625" style="54" hidden="1" customWidth="1"/>
    <col min="13064" max="13064" width="7.7265625" style="54" customWidth="1"/>
    <col min="13065" max="13065" width="8.7265625" style="54" hidden="1" customWidth="1"/>
    <col min="13066" max="13066" width="8.08984375" style="54" customWidth="1"/>
    <col min="13067" max="13067" width="8.1796875" style="54" customWidth="1"/>
    <col min="13068" max="13068" width="8.7265625" style="54"/>
    <col min="13069" max="13069" width="19" style="54" customWidth="1"/>
    <col min="13070" max="13070" width="18.26953125" style="54" customWidth="1"/>
    <col min="13071" max="13071" width="18.7265625" style="54" customWidth="1"/>
    <col min="13072" max="13311" width="8.7265625" style="54"/>
    <col min="13312" max="13312" width="3.26953125" style="54" customWidth="1"/>
    <col min="13313" max="13313" width="28" style="54" customWidth="1"/>
    <col min="13314" max="13314" width="51" style="54" customWidth="1"/>
    <col min="13315" max="13317" width="8.7265625" style="54"/>
    <col min="13318" max="13318" width="9.26953125" style="54" customWidth="1"/>
    <col min="13319" max="13319" width="8.7265625" style="54" hidden="1" customWidth="1"/>
    <col min="13320" max="13320" width="7.7265625" style="54" customWidth="1"/>
    <col min="13321" max="13321" width="8.7265625" style="54" hidden="1" customWidth="1"/>
    <col min="13322" max="13322" width="8.08984375" style="54" customWidth="1"/>
    <col min="13323" max="13323" width="8.1796875" style="54" customWidth="1"/>
    <col min="13324" max="13324" width="8.7265625" style="54"/>
    <col min="13325" max="13325" width="19" style="54" customWidth="1"/>
    <col min="13326" max="13326" width="18.26953125" style="54" customWidth="1"/>
    <col min="13327" max="13327" width="18.7265625" style="54" customWidth="1"/>
    <col min="13328" max="13567" width="8.7265625" style="54"/>
    <col min="13568" max="13568" width="3.26953125" style="54" customWidth="1"/>
    <col min="13569" max="13569" width="28" style="54" customWidth="1"/>
    <col min="13570" max="13570" width="51" style="54" customWidth="1"/>
    <col min="13571" max="13573" width="8.7265625" style="54"/>
    <col min="13574" max="13574" width="9.26953125" style="54" customWidth="1"/>
    <col min="13575" max="13575" width="8.7265625" style="54" hidden="1" customWidth="1"/>
    <col min="13576" max="13576" width="7.7265625" style="54" customWidth="1"/>
    <col min="13577" max="13577" width="8.7265625" style="54" hidden="1" customWidth="1"/>
    <col min="13578" max="13578" width="8.08984375" style="54" customWidth="1"/>
    <col min="13579" max="13579" width="8.1796875" style="54" customWidth="1"/>
    <col min="13580" max="13580" width="8.7265625" style="54"/>
    <col min="13581" max="13581" width="19" style="54" customWidth="1"/>
    <col min="13582" max="13582" width="18.26953125" style="54" customWidth="1"/>
    <col min="13583" max="13583" width="18.7265625" style="54" customWidth="1"/>
    <col min="13584" max="13823" width="8.7265625" style="54"/>
    <col min="13824" max="13824" width="3.26953125" style="54" customWidth="1"/>
    <col min="13825" max="13825" width="28" style="54" customWidth="1"/>
    <col min="13826" max="13826" width="51" style="54" customWidth="1"/>
    <col min="13827" max="13829" width="8.7265625" style="54"/>
    <col min="13830" max="13830" width="9.26953125" style="54" customWidth="1"/>
    <col min="13831" max="13831" width="8.7265625" style="54" hidden="1" customWidth="1"/>
    <col min="13832" max="13832" width="7.7265625" style="54" customWidth="1"/>
    <col min="13833" max="13833" width="8.7265625" style="54" hidden="1" customWidth="1"/>
    <col min="13834" max="13834" width="8.08984375" style="54" customWidth="1"/>
    <col min="13835" max="13835" width="8.1796875" style="54" customWidth="1"/>
    <col min="13836" max="13836" width="8.7265625" style="54"/>
    <col min="13837" max="13837" width="19" style="54" customWidth="1"/>
    <col min="13838" max="13838" width="18.26953125" style="54" customWidth="1"/>
    <col min="13839" max="13839" width="18.7265625" style="54" customWidth="1"/>
    <col min="13840" max="14079" width="8.7265625" style="54"/>
    <col min="14080" max="14080" width="3.26953125" style="54" customWidth="1"/>
    <col min="14081" max="14081" width="28" style="54" customWidth="1"/>
    <col min="14082" max="14082" width="51" style="54" customWidth="1"/>
    <col min="14083" max="14085" width="8.7265625" style="54"/>
    <col min="14086" max="14086" width="9.26953125" style="54" customWidth="1"/>
    <col min="14087" max="14087" width="8.7265625" style="54" hidden="1" customWidth="1"/>
    <col min="14088" max="14088" width="7.7265625" style="54" customWidth="1"/>
    <col min="14089" max="14089" width="8.7265625" style="54" hidden="1" customWidth="1"/>
    <col min="14090" max="14090" width="8.08984375" style="54" customWidth="1"/>
    <col min="14091" max="14091" width="8.1796875" style="54" customWidth="1"/>
    <col min="14092" max="14092" width="8.7265625" style="54"/>
    <col min="14093" max="14093" width="19" style="54" customWidth="1"/>
    <col min="14094" max="14094" width="18.26953125" style="54" customWidth="1"/>
    <col min="14095" max="14095" width="18.7265625" style="54" customWidth="1"/>
    <col min="14096" max="14335" width="8.7265625" style="54"/>
    <col min="14336" max="14336" width="3.26953125" style="54" customWidth="1"/>
    <col min="14337" max="14337" width="28" style="54" customWidth="1"/>
    <col min="14338" max="14338" width="51" style="54" customWidth="1"/>
    <col min="14339" max="14341" width="8.7265625" style="54"/>
    <col min="14342" max="14342" width="9.26953125" style="54" customWidth="1"/>
    <col min="14343" max="14343" width="8.7265625" style="54" hidden="1" customWidth="1"/>
    <col min="14344" max="14344" width="7.7265625" style="54" customWidth="1"/>
    <col min="14345" max="14345" width="8.7265625" style="54" hidden="1" customWidth="1"/>
    <col min="14346" max="14346" width="8.08984375" style="54" customWidth="1"/>
    <col min="14347" max="14347" width="8.1796875" style="54" customWidth="1"/>
    <col min="14348" max="14348" width="8.7265625" style="54"/>
    <col min="14349" max="14349" width="19" style="54" customWidth="1"/>
    <col min="14350" max="14350" width="18.26953125" style="54" customWidth="1"/>
    <col min="14351" max="14351" width="18.7265625" style="54" customWidth="1"/>
    <col min="14352" max="14591" width="8.7265625" style="54"/>
    <col min="14592" max="14592" width="3.26953125" style="54" customWidth="1"/>
    <col min="14593" max="14593" width="28" style="54" customWidth="1"/>
    <col min="14594" max="14594" width="51" style="54" customWidth="1"/>
    <col min="14595" max="14597" width="8.7265625" style="54"/>
    <col min="14598" max="14598" width="9.26953125" style="54" customWidth="1"/>
    <col min="14599" max="14599" width="8.7265625" style="54" hidden="1" customWidth="1"/>
    <col min="14600" max="14600" width="7.7265625" style="54" customWidth="1"/>
    <col min="14601" max="14601" width="8.7265625" style="54" hidden="1" customWidth="1"/>
    <col min="14602" max="14602" width="8.08984375" style="54" customWidth="1"/>
    <col min="14603" max="14603" width="8.1796875" style="54" customWidth="1"/>
    <col min="14604" max="14604" width="8.7265625" style="54"/>
    <col min="14605" max="14605" width="19" style="54" customWidth="1"/>
    <col min="14606" max="14606" width="18.26953125" style="54" customWidth="1"/>
    <col min="14607" max="14607" width="18.7265625" style="54" customWidth="1"/>
    <col min="14608" max="14847" width="8.7265625" style="54"/>
    <col min="14848" max="14848" width="3.26953125" style="54" customWidth="1"/>
    <col min="14849" max="14849" width="28" style="54" customWidth="1"/>
    <col min="14850" max="14850" width="51" style="54" customWidth="1"/>
    <col min="14851" max="14853" width="8.7265625" style="54"/>
    <col min="14854" max="14854" width="9.26953125" style="54" customWidth="1"/>
    <col min="14855" max="14855" width="8.7265625" style="54" hidden="1" customWidth="1"/>
    <col min="14856" max="14856" width="7.7265625" style="54" customWidth="1"/>
    <col min="14857" max="14857" width="8.7265625" style="54" hidden="1" customWidth="1"/>
    <col min="14858" max="14858" width="8.08984375" style="54" customWidth="1"/>
    <col min="14859" max="14859" width="8.1796875" style="54" customWidth="1"/>
    <col min="14860" max="14860" width="8.7265625" style="54"/>
    <col min="14861" max="14861" width="19" style="54" customWidth="1"/>
    <col min="14862" max="14862" width="18.26953125" style="54" customWidth="1"/>
    <col min="14863" max="14863" width="18.7265625" style="54" customWidth="1"/>
    <col min="14864" max="15103" width="8.7265625" style="54"/>
    <col min="15104" max="15104" width="3.26953125" style="54" customWidth="1"/>
    <col min="15105" max="15105" width="28" style="54" customWidth="1"/>
    <col min="15106" max="15106" width="51" style="54" customWidth="1"/>
    <col min="15107" max="15109" width="8.7265625" style="54"/>
    <col min="15110" max="15110" width="9.26953125" style="54" customWidth="1"/>
    <col min="15111" max="15111" width="8.7265625" style="54" hidden="1" customWidth="1"/>
    <col min="15112" max="15112" width="7.7265625" style="54" customWidth="1"/>
    <col min="15113" max="15113" width="8.7265625" style="54" hidden="1" customWidth="1"/>
    <col min="15114" max="15114" width="8.08984375" style="54" customWidth="1"/>
    <col min="15115" max="15115" width="8.1796875" style="54" customWidth="1"/>
    <col min="15116" max="15116" width="8.7265625" style="54"/>
    <col min="15117" max="15117" width="19" style="54" customWidth="1"/>
    <col min="15118" max="15118" width="18.26953125" style="54" customWidth="1"/>
    <col min="15119" max="15119" width="18.7265625" style="54" customWidth="1"/>
    <col min="15120" max="15359" width="8.7265625" style="54"/>
    <col min="15360" max="15360" width="3.26953125" style="54" customWidth="1"/>
    <col min="15361" max="15361" width="28" style="54" customWidth="1"/>
    <col min="15362" max="15362" width="51" style="54" customWidth="1"/>
    <col min="15363" max="15365" width="8.7265625" style="54"/>
    <col min="15366" max="15366" width="9.26953125" style="54" customWidth="1"/>
    <col min="15367" max="15367" width="8.7265625" style="54" hidden="1" customWidth="1"/>
    <col min="15368" max="15368" width="7.7265625" style="54" customWidth="1"/>
    <col min="15369" max="15369" width="8.7265625" style="54" hidden="1" customWidth="1"/>
    <col min="15370" max="15370" width="8.08984375" style="54" customWidth="1"/>
    <col min="15371" max="15371" width="8.1796875" style="54" customWidth="1"/>
    <col min="15372" max="15372" width="8.7265625" style="54"/>
    <col min="15373" max="15373" width="19" style="54" customWidth="1"/>
    <col min="15374" max="15374" width="18.26953125" style="54" customWidth="1"/>
    <col min="15375" max="15375" width="18.7265625" style="54" customWidth="1"/>
    <col min="15376" max="15615" width="8.7265625" style="54"/>
    <col min="15616" max="15616" width="3.26953125" style="54" customWidth="1"/>
    <col min="15617" max="15617" width="28" style="54" customWidth="1"/>
    <col min="15618" max="15618" width="51" style="54" customWidth="1"/>
    <col min="15619" max="15621" width="8.7265625" style="54"/>
    <col min="15622" max="15622" width="9.26953125" style="54" customWidth="1"/>
    <col min="15623" max="15623" width="8.7265625" style="54" hidden="1" customWidth="1"/>
    <col min="15624" max="15624" width="7.7265625" style="54" customWidth="1"/>
    <col min="15625" max="15625" width="8.7265625" style="54" hidden="1" customWidth="1"/>
    <col min="15626" max="15626" width="8.08984375" style="54" customWidth="1"/>
    <col min="15627" max="15627" width="8.1796875" style="54" customWidth="1"/>
    <col min="15628" max="15628" width="8.7265625" style="54"/>
    <col min="15629" max="15629" width="19" style="54" customWidth="1"/>
    <col min="15630" max="15630" width="18.26953125" style="54" customWidth="1"/>
    <col min="15631" max="15631" width="18.7265625" style="54" customWidth="1"/>
    <col min="15632" max="15871" width="8.7265625" style="54"/>
    <col min="15872" max="15872" width="3.26953125" style="54" customWidth="1"/>
    <col min="15873" max="15873" width="28" style="54" customWidth="1"/>
    <col min="15874" max="15874" width="51" style="54" customWidth="1"/>
    <col min="15875" max="15877" width="8.7265625" style="54"/>
    <col min="15878" max="15878" width="9.26953125" style="54" customWidth="1"/>
    <col min="15879" max="15879" width="8.7265625" style="54" hidden="1" customWidth="1"/>
    <col min="15880" max="15880" width="7.7265625" style="54" customWidth="1"/>
    <col min="15881" max="15881" width="8.7265625" style="54" hidden="1" customWidth="1"/>
    <col min="15882" max="15882" width="8.08984375" style="54" customWidth="1"/>
    <col min="15883" max="15883" width="8.1796875" style="54" customWidth="1"/>
    <col min="15884" max="15884" width="8.7265625" style="54"/>
    <col min="15885" max="15885" width="19" style="54" customWidth="1"/>
    <col min="15886" max="15886" width="18.26953125" style="54" customWidth="1"/>
    <col min="15887" max="15887" width="18.7265625" style="54" customWidth="1"/>
    <col min="15888" max="16127" width="8.7265625" style="54"/>
    <col min="16128" max="16128" width="3.26953125" style="54" customWidth="1"/>
    <col min="16129" max="16129" width="28" style="54" customWidth="1"/>
    <col min="16130" max="16130" width="51" style="54" customWidth="1"/>
    <col min="16131" max="16133" width="8.7265625" style="54"/>
    <col min="16134" max="16134" width="9.26953125" style="54" customWidth="1"/>
    <col min="16135" max="16135" width="8.7265625" style="54" hidden="1" customWidth="1"/>
    <col min="16136" max="16136" width="7.7265625" style="54" customWidth="1"/>
    <col min="16137" max="16137" width="8.7265625" style="54" hidden="1" customWidth="1"/>
    <col min="16138" max="16138" width="8.08984375" style="54" customWidth="1"/>
    <col min="16139" max="16139" width="8.1796875" style="54" customWidth="1"/>
    <col min="16140" max="16140" width="8.7265625" style="54"/>
    <col min="16141" max="16141" width="19" style="54" customWidth="1"/>
    <col min="16142" max="16142" width="18.26953125" style="54" customWidth="1"/>
    <col min="16143" max="16143" width="18.7265625" style="54" customWidth="1"/>
    <col min="16144" max="16384" width="8.7265625" style="54"/>
  </cols>
  <sheetData>
    <row r="1" spans="1:16" ht="18" x14ac:dyDescent="0.3">
      <c r="A1" s="471" t="s">
        <v>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72"/>
      <c r="M1" s="72"/>
      <c r="N1" s="72"/>
      <c r="O1" s="72"/>
      <c r="P1" s="72"/>
    </row>
    <row r="2" spans="1:16" ht="18" x14ac:dyDescent="0.3">
      <c r="A2" s="471" t="s">
        <v>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72"/>
      <c r="M2" s="72"/>
      <c r="N2" s="72"/>
      <c r="O2" s="72"/>
      <c r="P2" s="72"/>
    </row>
    <row r="3" spans="1:16" ht="20" x14ac:dyDescent="0.3">
      <c r="A3" s="472" t="s">
        <v>5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72"/>
      <c r="M3" s="72"/>
      <c r="N3" s="72"/>
      <c r="O3" s="72"/>
      <c r="P3" s="72"/>
    </row>
    <row r="4" spans="1:16" ht="18" x14ac:dyDescent="0.4">
      <c r="A4" s="443" t="s">
        <v>6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72"/>
      <c r="M4" s="72"/>
      <c r="N4" s="72"/>
      <c r="O4" s="72"/>
      <c r="P4" s="72"/>
    </row>
    <row r="5" spans="1:16" ht="15.5" x14ac:dyDescent="0.3">
      <c r="A5" s="473" t="s">
        <v>25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72"/>
      <c r="M5" s="72"/>
      <c r="N5" s="72"/>
      <c r="O5" s="72"/>
      <c r="P5" s="72"/>
    </row>
    <row r="6" spans="1:16" ht="16" thickBot="1" x14ac:dyDescent="0.35">
      <c r="A6" s="474" t="s">
        <v>26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72"/>
      <c r="M6" s="72"/>
      <c r="N6" s="72"/>
      <c r="O6" s="72"/>
      <c r="P6" s="72"/>
    </row>
    <row r="7" spans="1:16" ht="14.5" thickTop="1" x14ac:dyDescent="0.3">
      <c r="A7" s="379"/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72"/>
      <c r="M7" s="72"/>
      <c r="N7" s="72"/>
      <c r="O7" s="72"/>
      <c r="P7" s="72"/>
    </row>
    <row r="8" spans="1:16" ht="15" x14ac:dyDescent="0.3">
      <c r="A8" s="475" t="s">
        <v>7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72"/>
      <c r="M8" s="72"/>
      <c r="N8" s="72"/>
      <c r="O8" s="72"/>
      <c r="P8" s="72"/>
    </row>
    <row r="9" spans="1:16" ht="15" x14ac:dyDescent="0.3">
      <c r="A9" s="476" t="str">
        <f>"MATA PELAJARAN"&amp;" "&amp;Identitas!B14</f>
        <v>MATA PELAJARAN FISIKA</v>
      </c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72"/>
      <c r="M9" s="72"/>
      <c r="N9" s="72"/>
      <c r="O9" s="72"/>
      <c r="P9" s="72"/>
    </row>
    <row r="10" spans="1:16" ht="15" x14ac:dyDescent="0.3">
      <c r="A10" s="476" t="str">
        <f>"KELAS "&amp;Identitas!B15</f>
        <v>KELAS X MIA</v>
      </c>
      <c r="B10" s="476"/>
      <c r="C10" s="476"/>
      <c r="D10" s="476"/>
      <c r="E10" s="476"/>
      <c r="F10" s="476"/>
      <c r="G10" s="476"/>
      <c r="H10" s="476"/>
      <c r="I10" s="476"/>
      <c r="J10" s="476"/>
      <c r="K10" s="476"/>
      <c r="L10" s="72"/>
      <c r="M10" s="72"/>
      <c r="N10" s="72"/>
      <c r="O10" s="72"/>
      <c r="P10" s="72"/>
    </row>
    <row r="11" spans="1:16" ht="15" x14ac:dyDescent="0.3">
      <c r="A11" s="476" t="str">
        <f>"TAHUN AJARAN "&amp;Identitas!B16</f>
        <v>TAHUN AJARAN 2021/2022</v>
      </c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72"/>
      <c r="M11" s="72"/>
      <c r="N11" s="72"/>
      <c r="O11" s="72"/>
      <c r="P11" s="72"/>
    </row>
    <row r="12" spans="1:16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72"/>
      <c r="M12" s="72"/>
      <c r="N12" s="72"/>
      <c r="O12" s="72"/>
      <c r="P12" s="72"/>
    </row>
    <row r="13" spans="1:16" ht="17" customHeight="1" x14ac:dyDescent="0.3">
      <c r="A13" s="496" t="s">
        <v>9</v>
      </c>
      <c r="B13" s="497" t="s">
        <v>10</v>
      </c>
      <c r="C13" s="496" t="s">
        <v>11</v>
      </c>
      <c r="D13" s="496"/>
      <c r="E13" s="496"/>
      <c r="F13" s="496" t="s">
        <v>12</v>
      </c>
      <c r="G13" s="496"/>
      <c r="H13" s="496"/>
      <c r="I13" s="496"/>
      <c r="J13" s="500"/>
      <c r="K13" s="500"/>
      <c r="L13" s="72"/>
      <c r="M13" s="72"/>
      <c r="N13" s="508" t="s">
        <v>13</v>
      </c>
      <c r="O13" s="508"/>
      <c r="P13" s="508"/>
    </row>
    <row r="14" spans="1:16" ht="17" customHeight="1" x14ac:dyDescent="0.3">
      <c r="A14" s="496"/>
      <c r="B14" s="498"/>
      <c r="C14" s="509" t="s">
        <v>14</v>
      </c>
      <c r="D14" s="509" t="s">
        <v>15</v>
      </c>
      <c r="E14" s="509" t="s">
        <v>16</v>
      </c>
      <c r="F14" s="509" t="s">
        <v>62</v>
      </c>
      <c r="G14" s="509"/>
      <c r="H14" s="509" t="s">
        <v>63</v>
      </c>
      <c r="I14" s="509"/>
      <c r="J14" s="496" t="s">
        <v>60</v>
      </c>
      <c r="K14" s="496" t="s">
        <v>61</v>
      </c>
      <c r="L14" s="72"/>
      <c r="M14" s="72"/>
      <c r="N14" s="510" t="s">
        <v>17</v>
      </c>
      <c r="O14" s="511"/>
      <c r="P14" s="512"/>
    </row>
    <row r="15" spans="1:16" ht="17" customHeight="1" x14ac:dyDescent="0.3">
      <c r="A15" s="496"/>
      <c r="B15" s="499"/>
      <c r="C15" s="509"/>
      <c r="D15" s="509"/>
      <c r="E15" s="509"/>
      <c r="F15" s="509"/>
      <c r="G15" s="509"/>
      <c r="H15" s="509"/>
      <c r="I15" s="509"/>
      <c r="J15" s="496"/>
      <c r="K15" s="496"/>
      <c r="L15" s="72"/>
      <c r="M15" s="72"/>
      <c r="N15" s="73" t="s">
        <v>18</v>
      </c>
      <c r="O15" s="73" t="s">
        <v>19</v>
      </c>
      <c r="P15" s="73" t="s">
        <v>20</v>
      </c>
    </row>
    <row r="16" spans="1:16" ht="17" customHeight="1" x14ac:dyDescent="0.3">
      <c r="A16" s="517"/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72"/>
      <c r="M16" s="72"/>
      <c r="N16" s="74" t="s">
        <v>272</v>
      </c>
      <c r="O16" s="74" t="s">
        <v>270</v>
      </c>
      <c r="P16" s="74" t="s">
        <v>271</v>
      </c>
    </row>
    <row r="17" spans="1:18" x14ac:dyDescent="0.3">
      <c r="A17" s="296" t="str">
        <f>'KD &amp; IPK'!B15</f>
        <v>3.1</v>
      </c>
      <c r="B17" s="10"/>
      <c r="C17" s="21"/>
      <c r="D17" s="21"/>
      <c r="E17" s="21"/>
      <c r="F17" s="22"/>
      <c r="G17" s="23">
        <f>F17*4/100</f>
        <v>0</v>
      </c>
      <c r="H17" s="24"/>
      <c r="I17" s="25"/>
      <c r="J17" s="15"/>
      <c r="K17" s="15"/>
      <c r="L17" s="72"/>
      <c r="M17" s="72"/>
      <c r="N17" s="513" t="s">
        <v>273</v>
      </c>
      <c r="O17" s="513" t="s">
        <v>274</v>
      </c>
      <c r="P17" s="513" t="s">
        <v>274</v>
      </c>
    </row>
    <row r="18" spans="1:18" ht="40" customHeight="1" x14ac:dyDescent="0.3">
      <c r="A18" s="493" t="str">
        <f>'KD &amp; IPK'!D15</f>
        <v>Menjelaskan hakikat ilmu
Fisika dan perannya dalam kehidupan, metode ilmiah, dan keselamatan kerja di laboratorium</v>
      </c>
      <c r="B18" s="389" t="str">
        <f>'KD &amp; IPK'!G15&amp;" "&amp;'KD &amp; IPK'!H15</f>
        <v>3.1.1 Mengidentifikasi fenomena-fenomena dalam kehidupan sehari-hari yang berkaitan dengan konsep fisika</v>
      </c>
      <c r="C18" s="291">
        <v>75</v>
      </c>
      <c r="D18" s="291">
        <v>76</v>
      </c>
      <c r="E18" s="291">
        <v>80</v>
      </c>
      <c r="F18" s="371">
        <f>IFERROR((AVERAGE(C18,D18,E18))," ")</f>
        <v>77</v>
      </c>
      <c r="G18" s="23"/>
      <c r="H18" s="24"/>
      <c r="I18" s="25"/>
      <c r="J18" s="15"/>
      <c r="K18" s="15"/>
      <c r="L18" s="72"/>
      <c r="M18" s="72"/>
      <c r="N18" s="514"/>
      <c r="O18" s="514"/>
      <c r="P18" s="514"/>
    </row>
    <row r="19" spans="1:18" ht="40" customHeight="1" x14ac:dyDescent="0.3">
      <c r="A19" s="493"/>
      <c r="B19" s="389" t="str">
        <f>'KD &amp; IPK'!G16&amp;" "&amp;'KD &amp; IPK'!H16</f>
        <v>3.1.2 Menjelaskan konsep hakikat ilmu fisika</v>
      </c>
      <c r="C19" s="291">
        <v>78</v>
      </c>
      <c r="D19" s="291">
        <v>80</v>
      </c>
      <c r="E19" s="291">
        <v>80</v>
      </c>
      <c r="F19" s="371">
        <f>IFERROR((AVERAGE(C19,D19,E19))," ")</f>
        <v>79.333333333333329</v>
      </c>
      <c r="G19" s="23"/>
      <c r="H19" s="24"/>
      <c r="I19" s="25"/>
      <c r="J19" s="15"/>
      <c r="K19" s="15"/>
      <c r="L19" s="72"/>
      <c r="M19" s="72"/>
      <c r="N19" s="515"/>
      <c r="O19" s="515"/>
      <c r="P19" s="515"/>
    </row>
    <row r="20" spans="1:18" ht="40" customHeight="1" x14ac:dyDescent="0.3">
      <c r="A20" s="493"/>
      <c r="B20" s="389" t="str">
        <f>'KD &amp; IPK'!G17&amp;" "&amp;'KD &amp; IPK'!H17</f>
        <v>3.1.3 Menjelaskan peran ilmu fisika dalam kehidupan sehari-hari</v>
      </c>
      <c r="C20" s="291">
        <v>78</v>
      </c>
      <c r="D20" s="291">
        <v>76</v>
      </c>
      <c r="E20" s="291">
        <v>80</v>
      </c>
      <c r="F20" s="371">
        <f>IFERROR((AVERAGE(C20,D20,E20))," ")</f>
        <v>78</v>
      </c>
      <c r="G20" s="23"/>
      <c r="H20" s="24"/>
      <c r="I20" s="25"/>
      <c r="J20" s="15"/>
      <c r="K20" s="15"/>
      <c r="L20" s="72"/>
      <c r="M20" s="72"/>
      <c r="N20" s="72"/>
      <c r="O20" s="72"/>
      <c r="P20" s="72"/>
    </row>
    <row r="21" spans="1:18" ht="40" customHeight="1" x14ac:dyDescent="0.3">
      <c r="A21" s="493"/>
      <c r="B21" s="389" t="str">
        <f>'KD &amp; IPK'!G18&amp;" "&amp;'KD &amp; IPK'!H18</f>
        <v>3.1.4 Mengurutkan langkah-langkah metode ilmiah dalam pengamatan fenomena alam yang berkaitan dengan ilmu fisika</v>
      </c>
      <c r="C21" s="291">
        <v>77</v>
      </c>
      <c r="D21" s="291">
        <v>78</v>
      </c>
      <c r="E21" s="291">
        <v>80</v>
      </c>
      <c r="F21" s="371">
        <f>IFERROR((AVERAGE(C21,D21,E21))," ")</f>
        <v>78.333333333333329</v>
      </c>
      <c r="G21" s="23"/>
      <c r="H21" s="24"/>
      <c r="I21" s="25"/>
      <c r="J21" s="15"/>
      <c r="K21" s="15"/>
      <c r="L21" s="72"/>
      <c r="M21" s="72"/>
    </row>
    <row r="22" spans="1:18" ht="40" customHeight="1" x14ac:dyDescent="0.3">
      <c r="A22" s="493"/>
      <c r="B22" s="389" t="str">
        <f>'KD &amp; IPK'!G19&amp;" "&amp;'KD &amp; IPK'!H19</f>
        <v>- -</v>
      </c>
      <c r="C22" s="291"/>
      <c r="D22" s="291"/>
      <c r="E22" s="291"/>
      <c r="F22" s="371" t="str">
        <f>IFERROR((AVERAGE(C22,D22,E22))," ")</f>
        <v xml:space="preserve"> </v>
      </c>
      <c r="G22" s="23"/>
      <c r="H22" s="24"/>
      <c r="I22" s="25"/>
      <c r="J22" s="15"/>
      <c r="K22" s="15"/>
      <c r="L22" s="72"/>
      <c r="M22" s="72"/>
    </row>
    <row r="23" spans="1:18" x14ac:dyDescent="0.3">
      <c r="A23" s="297"/>
      <c r="B23" s="501" t="str">
        <f>"JUMLAH KKM KD "&amp;A17</f>
        <v>JUMLAH KKM KD 3.1</v>
      </c>
      <c r="C23" s="501"/>
      <c r="D23" s="501"/>
      <c r="E23" s="501"/>
      <c r="F23" s="372">
        <f>IFERROR((AVERAGE(F18:F22))," ")</f>
        <v>78.166666666666657</v>
      </c>
      <c r="G23" s="27"/>
      <c r="H23" s="27"/>
      <c r="I23" s="28"/>
      <c r="J23" s="6" t="s">
        <v>22</v>
      </c>
      <c r="K23" s="6"/>
      <c r="L23" s="72"/>
      <c r="M23" s="72"/>
    </row>
    <row r="24" spans="1:18" x14ac:dyDescent="0.3">
      <c r="A24" s="296" t="str">
        <f>'KD &amp; IPK'!B20</f>
        <v>4.1</v>
      </c>
      <c r="B24" s="10"/>
      <c r="C24" s="21"/>
      <c r="D24" s="21"/>
      <c r="E24" s="21"/>
      <c r="F24" s="22"/>
      <c r="G24" s="24"/>
      <c r="H24" s="24"/>
      <c r="I24" s="25"/>
      <c r="J24" s="15"/>
      <c r="K24" s="15"/>
      <c r="L24" s="72"/>
      <c r="M24" s="72"/>
      <c r="N24" s="56"/>
      <c r="O24" s="56"/>
      <c r="P24" s="56"/>
    </row>
    <row r="25" spans="1:18" ht="40" customHeight="1" x14ac:dyDescent="0.3">
      <c r="A25" s="493" t="str">
        <f>'KD &amp; IPK'!D20</f>
        <v>Membuat prosedur kerja ilmiah dan keselamatan kerja misalnya pada pengukuran kalor</v>
      </c>
      <c r="B25" s="389" t="str">
        <f>'KD &amp; IPK'!G20&amp;" "&amp;'KD &amp; IPK'!H20</f>
        <v>4.1.1 Mempraktikan sikap ilmiah berdasarkan prosedur kerja dan keselamatan kerja di dalam laboratorium fisika</v>
      </c>
      <c r="C25" s="291">
        <v>77</v>
      </c>
      <c r="D25" s="291">
        <v>77</v>
      </c>
      <c r="E25" s="291">
        <v>80</v>
      </c>
      <c r="F25" s="22"/>
      <c r="G25" s="23"/>
      <c r="H25" s="371">
        <f>IFERROR((AVERAGE(C25:E25))," ")</f>
        <v>78</v>
      </c>
      <c r="I25" s="25"/>
      <c r="J25" s="15"/>
      <c r="K25" s="15"/>
      <c r="L25" s="72"/>
      <c r="M25" s="65"/>
      <c r="N25" s="399" t="s">
        <v>78</v>
      </c>
      <c r="O25" s="66"/>
      <c r="P25" s="394"/>
      <c r="Q25" s="72"/>
      <c r="R25" s="72"/>
    </row>
    <row r="26" spans="1:18" ht="40" customHeight="1" x14ac:dyDescent="0.3">
      <c r="A26" s="493"/>
      <c r="B26" s="389" t="str">
        <f>'KD &amp; IPK'!G21&amp;" "&amp;'KD &amp; IPK'!H21</f>
        <v>4.1.2 Mempresentasikan pengalaman penerapan prosedur kerja ilmiah dan keselamatan kerja pada praktikum tentang fluida</v>
      </c>
      <c r="C26" s="291">
        <v>77</v>
      </c>
      <c r="D26" s="291">
        <v>78</v>
      </c>
      <c r="E26" s="291">
        <v>80</v>
      </c>
      <c r="F26" s="22"/>
      <c r="G26" s="23"/>
      <c r="H26" s="371">
        <f>IFERROR((AVERAGE(C26:E26))," ")</f>
        <v>78.333333333333329</v>
      </c>
      <c r="I26" s="25"/>
      <c r="J26" s="15"/>
      <c r="K26" s="15"/>
      <c r="L26" s="72"/>
      <c r="M26" s="65"/>
      <c r="N26" s="75"/>
      <c r="O26" s="78" t="s">
        <v>275</v>
      </c>
      <c r="P26" s="395"/>
      <c r="Q26" s="72"/>
      <c r="R26" s="72"/>
    </row>
    <row r="27" spans="1:18" x14ac:dyDescent="0.3">
      <c r="A27" s="297"/>
      <c r="B27" s="502" t="str">
        <f>"JUMLAH KKM KD "&amp;A24</f>
        <v>JUMLAH KKM KD 4.1</v>
      </c>
      <c r="C27" s="503"/>
      <c r="D27" s="503"/>
      <c r="E27" s="503"/>
      <c r="F27" s="504"/>
      <c r="G27" s="29"/>
      <c r="H27" s="372">
        <f>IFERROR((AVERAGE(H25:H26))," ")</f>
        <v>78.166666666666657</v>
      </c>
      <c r="I27" s="28"/>
      <c r="J27" s="6"/>
      <c r="K27" s="6" t="s">
        <v>22</v>
      </c>
      <c r="L27" s="72"/>
      <c r="M27" s="65"/>
      <c r="N27" s="378"/>
      <c r="O27" s="76"/>
      <c r="P27" s="395"/>
      <c r="Q27" s="72"/>
      <c r="R27" s="72"/>
    </row>
    <row r="28" spans="1:18" ht="14.5" customHeight="1" x14ac:dyDescent="0.3">
      <c r="A28" s="299"/>
      <c r="B28" s="30"/>
      <c r="C28" s="30"/>
      <c r="D28" s="30"/>
      <c r="E28" s="30"/>
      <c r="F28" s="31"/>
      <c r="G28" s="32"/>
      <c r="H28" s="33"/>
      <c r="I28" s="34"/>
      <c r="J28" s="30"/>
      <c r="K28" s="30"/>
      <c r="L28" s="72"/>
      <c r="M28" s="65"/>
      <c r="N28" s="77"/>
      <c r="O28" s="365" t="s">
        <v>75</v>
      </c>
      <c r="P28" s="396"/>
      <c r="Q28" s="72"/>
      <c r="R28" s="72"/>
    </row>
    <row r="29" spans="1:18" ht="14.5" customHeight="1" x14ac:dyDescent="0.3">
      <c r="A29" s="296" t="str">
        <f>'KD &amp; IPK'!B22</f>
        <v>3.2</v>
      </c>
      <c r="B29" s="10"/>
      <c r="C29" s="11"/>
      <c r="D29" s="11"/>
      <c r="E29" s="11"/>
      <c r="F29" s="22"/>
      <c r="G29" s="23"/>
      <c r="H29" s="24"/>
      <c r="I29" s="25"/>
      <c r="J29" s="15"/>
      <c r="K29" s="15"/>
      <c r="L29" s="72"/>
      <c r="M29" s="65"/>
      <c r="N29" s="78"/>
      <c r="O29" s="365"/>
      <c r="P29" s="396"/>
      <c r="Q29" s="396"/>
      <c r="R29" s="72"/>
    </row>
    <row r="30" spans="1:18" ht="40" customHeight="1" x14ac:dyDescent="0.3">
      <c r="A30" s="505" t="str">
        <f>'KD &amp; IPK'!D22</f>
        <v>Menerapkan prinsip-prinsip pengukuran besaran fisis, ketepatan, ketelitian dan angka penting, serta notasi ilmiah</v>
      </c>
      <c r="B30" s="389" t="str">
        <f>'KD &amp; IPK'!G22&amp;" "&amp;'KD &amp; IPK'!H22</f>
        <v>3.2.1 Menjelaskan prinsip pengukuran</v>
      </c>
      <c r="C30" s="292">
        <v>78</v>
      </c>
      <c r="D30" s="292">
        <v>77</v>
      </c>
      <c r="E30" s="292">
        <v>80</v>
      </c>
      <c r="F30" s="371">
        <f>IFERROR((AVERAGE(C30:E30))," ")</f>
        <v>78.333333333333329</v>
      </c>
      <c r="G30" s="23">
        <f>F30*4/100</f>
        <v>3.1333333333333333</v>
      </c>
      <c r="H30" s="24"/>
      <c r="I30" s="25"/>
      <c r="J30" s="15"/>
      <c r="K30" s="15"/>
      <c r="L30" s="72"/>
      <c r="M30" s="65"/>
      <c r="N30" s="79"/>
      <c r="O30" s="370" t="s">
        <v>76</v>
      </c>
      <c r="P30" s="397"/>
      <c r="Q30" s="396"/>
      <c r="R30" s="72"/>
    </row>
    <row r="31" spans="1:18" ht="40" customHeight="1" x14ac:dyDescent="0.3">
      <c r="A31" s="506"/>
      <c r="B31" s="389" t="str">
        <f>'KD &amp; IPK'!G23&amp;" "&amp;'KD &amp; IPK'!H23</f>
        <v>3.2.2 Membedakan besaran berdasarkan prinsip dan ada atau tidaknya arah berdasarkan hasil pengukuran</v>
      </c>
      <c r="C31" s="292">
        <v>78</v>
      </c>
      <c r="D31" s="292">
        <v>77</v>
      </c>
      <c r="E31" s="292">
        <v>80</v>
      </c>
      <c r="F31" s="371">
        <f>IFERROR((AVERAGE(C31:E31))," ")</f>
        <v>78.333333333333329</v>
      </c>
      <c r="G31" s="23"/>
      <c r="H31" s="24"/>
      <c r="I31" s="25"/>
      <c r="J31" s="15"/>
      <c r="K31" s="15"/>
      <c r="L31" s="72"/>
      <c r="M31" s="65"/>
      <c r="N31" s="70"/>
      <c r="O31" s="366" t="s">
        <v>77</v>
      </c>
      <c r="P31" s="398"/>
      <c r="Q31" s="397"/>
      <c r="R31" s="72"/>
    </row>
    <row r="32" spans="1:18" ht="40" customHeight="1" x14ac:dyDescent="0.3">
      <c r="A32" s="506"/>
      <c r="B32" s="389" t="str">
        <f>'KD &amp; IPK'!G24&amp;" "&amp;'KD &amp; IPK'!H24</f>
        <v>3.2.3 Menentukan hasil pengukuran dari alat ukur panjang</v>
      </c>
      <c r="C32" s="292">
        <v>78</v>
      </c>
      <c r="D32" s="292">
        <v>77</v>
      </c>
      <c r="E32" s="292">
        <v>80</v>
      </c>
      <c r="F32" s="371">
        <f>IFERROR((AVERAGE(C32:E32))," ")</f>
        <v>78.333333333333329</v>
      </c>
      <c r="G32" s="23"/>
      <c r="H32" s="24"/>
      <c r="I32" s="25"/>
      <c r="J32" s="15"/>
      <c r="K32" s="15"/>
      <c r="L32" s="72"/>
      <c r="M32" s="65"/>
      <c r="N32" s="71"/>
      <c r="O32" s="366"/>
      <c r="P32" s="398"/>
      <c r="Q32" s="398"/>
      <c r="R32" s="72"/>
    </row>
    <row r="33" spans="1:16" ht="40" customHeight="1" x14ac:dyDescent="0.3">
      <c r="A33" s="506"/>
      <c r="B33" s="389" t="str">
        <f>'KD &amp; IPK'!G25&amp;" "&amp;'KD &amp; IPK'!H25</f>
        <v>3.2.4 Menentukan hasil pengukuran menggunakan prinsip aturan angka penting</v>
      </c>
      <c r="C33" s="292">
        <v>78</v>
      </c>
      <c r="D33" s="292">
        <v>77</v>
      </c>
      <c r="E33" s="292">
        <v>80</v>
      </c>
      <c r="F33" s="371">
        <f>IFERROR((AVERAGE(C33:E33))," ")</f>
        <v>78.333333333333329</v>
      </c>
      <c r="G33" s="23"/>
      <c r="H33" s="24"/>
      <c r="I33" s="25"/>
      <c r="J33" s="15"/>
      <c r="K33" s="15"/>
      <c r="L33" s="72"/>
      <c r="M33" s="72"/>
      <c r="N33" s="80"/>
      <c r="O33" s="80"/>
      <c r="P33" s="80"/>
    </row>
    <row r="34" spans="1:16" ht="40" customHeight="1" x14ac:dyDescent="0.3">
      <c r="A34" s="507"/>
      <c r="B34" s="389" t="str">
        <f>'KD &amp; IPK'!G26&amp;" "&amp;'KD &amp; IPK'!H26</f>
        <v>3.2.5 Menerapkan prinsip penulisan notasi ilmiah berdasarkan hasil pengukuran</v>
      </c>
      <c r="C34" s="292">
        <v>77</v>
      </c>
      <c r="D34" s="292">
        <v>75</v>
      </c>
      <c r="E34" s="292">
        <v>80</v>
      </c>
      <c r="F34" s="371">
        <f>IFERROR((AVERAGE(C34:E34))," ")</f>
        <v>77.333333333333329</v>
      </c>
      <c r="G34" s="23"/>
      <c r="H34" s="24"/>
      <c r="I34" s="25"/>
      <c r="J34" s="15"/>
      <c r="K34" s="15"/>
      <c r="L34" s="72"/>
      <c r="M34" s="72"/>
      <c r="N34" s="80"/>
      <c r="O34" s="80"/>
      <c r="P34" s="80"/>
    </row>
    <row r="35" spans="1:16" x14ac:dyDescent="0.3">
      <c r="A35" s="300"/>
      <c r="B35" s="483" t="str">
        <f>"JUMLAH KKM KD "&amp;A29</f>
        <v>JUMLAH KKM KD 3.2</v>
      </c>
      <c r="C35" s="483"/>
      <c r="D35" s="483"/>
      <c r="E35" s="483"/>
      <c r="F35" s="372">
        <f>IFERROR((AVERAGE(F30:F34))," ")</f>
        <v>78.133333333333326</v>
      </c>
      <c r="G35" s="29"/>
      <c r="H35" s="27"/>
      <c r="I35" s="28"/>
      <c r="J35" s="6" t="s">
        <v>22</v>
      </c>
      <c r="K35" s="6"/>
      <c r="L35" s="72"/>
      <c r="M35" s="72"/>
      <c r="N35" s="80"/>
      <c r="O35" s="80"/>
      <c r="P35" s="80"/>
    </row>
    <row r="36" spans="1:16" x14ac:dyDescent="0.3">
      <c r="A36" s="301" t="str">
        <f>'KD &amp; IPK'!B27</f>
        <v>4.2</v>
      </c>
      <c r="B36" s="11"/>
      <c r="C36" s="11"/>
      <c r="D36" s="11"/>
      <c r="E36" s="11"/>
      <c r="F36" s="24"/>
      <c r="G36" s="35"/>
      <c r="H36" s="24"/>
      <c r="I36" s="25"/>
      <c r="J36" s="15"/>
      <c r="K36" s="15"/>
      <c r="L36" s="72"/>
      <c r="M36" s="72"/>
      <c r="N36" s="72"/>
      <c r="O36" s="72"/>
      <c r="P36" s="72"/>
    </row>
    <row r="37" spans="1:16" ht="40" customHeight="1" x14ac:dyDescent="0.3">
      <c r="A37" s="491" t="str">
        <f>'KD &amp; IPK'!D27</f>
        <v>Menyajikan hasil pengukuran besaran fisis berikut ketelitiannya dengan menggunakan peralatan dan teknik yang tepat serta mengikuti kaidah angka penting untuk suatu penyelidikan ilmiah</v>
      </c>
      <c r="B37" s="390" t="str">
        <f>'KD &amp; IPK'!G27&amp;" "&amp;'KD &amp; IPK'!H27</f>
        <v>4.2.1 Melakukan pengukuran besaran panjang menggunakan Mistar, Jangka Sorong dan Mikrometer Sekrup</v>
      </c>
      <c r="C37" s="292">
        <v>72</v>
      </c>
      <c r="D37" s="292">
        <v>76</v>
      </c>
      <c r="E37" s="292">
        <v>80</v>
      </c>
      <c r="F37" s="22"/>
      <c r="G37" s="23"/>
      <c r="H37" s="371">
        <f>IFERROR((AVERAGE(C37:E37))," ")</f>
        <v>76</v>
      </c>
      <c r="I37" s="25"/>
      <c r="J37" s="15"/>
      <c r="K37" s="15"/>
      <c r="L37" s="72"/>
      <c r="M37" s="72"/>
      <c r="N37" s="72"/>
      <c r="O37" s="72"/>
      <c r="P37" s="72"/>
    </row>
    <row r="38" spans="1:16" ht="40" customHeight="1" x14ac:dyDescent="0.3">
      <c r="A38" s="492"/>
      <c r="B38" s="390" t="str">
        <f>'KD &amp; IPK'!G28&amp;" "&amp;'KD &amp; IPK'!H28</f>
        <v>4.2.2 Mempresentasikan hasil pengukuran besaran panjang</v>
      </c>
      <c r="C38" s="292">
        <v>72</v>
      </c>
      <c r="D38" s="292">
        <v>76</v>
      </c>
      <c r="E38" s="292">
        <v>80</v>
      </c>
      <c r="F38" s="22"/>
      <c r="G38" s="35"/>
      <c r="H38" s="371">
        <f>IFERROR((AVERAGE(C38:E38))," ")</f>
        <v>76</v>
      </c>
      <c r="I38" s="25">
        <f>H37*4/100</f>
        <v>3.04</v>
      </c>
      <c r="J38" s="15"/>
      <c r="K38" s="25"/>
      <c r="L38" s="72"/>
      <c r="M38" s="72"/>
      <c r="N38" s="72"/>
      <c r="O38" s="72"/>
      <c r="P38" s="72"/>
    </row>
    <row r="39" spans="1:16" x14ac:dyDescent="0.3">
      <c r="A39" s="297"/>
      <c r="B39" s="477" t="str">
        <f>"JUMLAH KKM KD "&amp;A36</f>
        <v>JUMLAH KKM KD 4.2</v>
      </c>
      <c r="C39" s="478"/>
      <c r="D39" s="478"/>
      <c r="E39" s="478"/>
      <c r="F39" s="479"/>
      <c r="G39" s="29"/>
      <c r="H39" s="372">
        <f>IFERROR((AVERAGE(H37:H38))," ")</f>
        <v>76</v>
      </c>
      <c r="I39" s="28"/>
      <c r="J39" s="6"/>
      <c r="K39" s="6" t="s">
        <v>22</v>
      </c>
      <c r="L39" s="72"/>
      <c r="M39" s="72"/>
      <c r="N39" s="72"/>
      <c r="O39" s="72"/>
      <c r="P39" s="72"/>
    </row>
    <row r="40" spans="1:16" x14ac:dyDescent="0.3">
      <c r="A40" s="299"/>
      <c r="B40" s="2"/>
      <c r="C40" s="2"/>
      <c r="D40" s="2"/>
      <c r="E40" s="2"/>
      <c r="F40" s="20"/>
      <c r="G40" s="32"/>
      <c r="H40" s="33"/>
      <c r="I40" s="34"/>
      <c r="J40" s="30"/>
      <c r="K40" s="30"/>
      <c r="L40" s="72"/>
      <c r="M40" s="72"/>
      <c r="N40" s="72"/>
      <c r="O40" s="72"/>
      <c r="P40" s="72"/>
    </row>
    <row r="41" spans="1:16" x14ac:dyDescent="0.3">
      <c r="A41" s="298" t="str">
        <f>'KD &amp; IPK'!B29</f>
        <v>3.3</v>
      </c>
      <c r="B41" s="10"/>
      <c r="C41" s="11"/>
      <c r="D41" s="11"/>
      <c r="E41" s="11"/>
      <c r="F41" s="22"/>
      <c r="G41" s="23">
        <f>F41*4/100</f>
        <v>0</v>
      </c>
      <c r="H41" s="24"/>
      <c r="I41" s="25"/>
      <c r="J41" s="15"/>
      <c r="K41" s="15"/>
      <c r="L41" s="72"/>
      <c r="M41" s="72"/>
      <c r="N41" s="72"/>
      <c r="O41" s="72"/>
      <c r="P41" s="72"/>
    </row>
    <row r="42" spans="1:16" ht="40" customHeight="1" x14ac:dyDescent="0.3">
      <c r="A42" s="491" t="str">
        <f>'KD &amp; IPK'!D29</f>
        <v>Menerapkan prinsip penjumlahan vektor sebidang (misalnya perpindahan)</v>
      </c>
      <c r="B42" s="389" t="str">
        <f>'KD &amp; IPK'!G29&amp;" "&amp;'KD &amp; IPK'!H29</f>
        <v>3.3.1 Membedakan besaran vektor dan besaran skalar</v>
      </c>
      <c r="C42" s="292">
        <v>68</v>
      </c>
      <c r="D42" s="292">
        <v>70</v>
      </c>
      <c r="E42" s="292">
        <v>78</v>
      </c>
      <c r="F42" s="371">
        <f>IFERROR((AVERAGE(C42,D42,E42))," ")</f>
        <v>72</v>
      </c>
      <c r="G42" s="23"/>
      <c r="H42" s="24"/>
      <c r="I42" s="25"/>
      <c r="J42" s="15"/>
      <c r="K42" s="15"/>
      <c r="L42" s="72"/>
      <c r="M42" s="72"/>
      <c r="N42" s="72"/>
      <c r="O42" s="72"/>
      <c r="P42" s="72"/>
    </row>
    <row r="43" spans="1:16" ht="40" customHeight="1" x14ac:dyDescent="0.3">
      <c r="A43" s="494"/>
      <c r="B43" s="389" t="str">
        <f>'KD &amp; IPK'!G30&amp;" "&amp;'KD &amp; IPK'!H30</f>
        <v>3.3.2 Menerapkan prinsip menggambar dan menuliskan notasi vektor</v>
      </c>
      <c r="C43" s="292">
        <v>68</v>
      </c>
      <c r="D43" s="292">
        <v>70</v>
      </c>
      <c r="E43" s="292">
        <v>78</v>
      </c>
      <c r="F43" s="371">
        <f>IFERROR((AVERAGE(C43,D43,E43))," ")</f>
        <v>72</v>
      </c>
      <c r="G43" s="23"/>
      <c r="H43" s="24"/>
      <c r="I43" s="25"/>
      <c r="J43" s="15"/>
      <c r="K43" s="15"/>
      <c r="L43" s="72"/>
      <c r="M43" s="72"/>
      <c r="N43" s="72"/>
      <c r="O43" s="72"/>
      <c r="P43" s="72"/>
    </row>
    <row r="44" spans="1:16" ht="40" customHeight="1" x14ac:dyDescent="0.3">
      <c r="A44" s="494"/>
      <c r="B44" s="389" t="str">
        <f>'KD &amp; IPK'!G31&amp;" "&amp;'KD &amp; IPK'!H31</f>
        <v>3.3.3 Menentukan resultan vektor berdasarkan sajian gambar vektor</v>
      </c>
      <c r="C44" s="292">
        <v>68</v>
      </c>
      <c r="D44" s="292">
        <v>72</v>
      </c>
      <c r="E44" s="292">
        <v>78</v>
      </c>
      <c r="F44" s="371">
        <f>IFERROR((AVERAGE(C44,D44,E44))," ")</f>
        <v>72.666666666666671</v>
      </c>
      <c r="G44" s="23"/>
      <c r="H44" s="24"/>
      <c r="I44" s="25"/>
      <c r="J44" s="15"/>
      <c r="K44" s="15"/>
      <c r="L44" s="72"/>
      <c r="M44" s="72"/>
      <c r="N44" s="72"/>
      <c r="O44" s="72"/>
      <c r="P44" s="72"/>
    </row>
    <row r="45" spans="1:16" ht="40" customHeight="1" x14ac:dyDescent="0.3">
      <c r="A45" s="494"/>
      <c r="B45" s="389" t="str">
        <f>'KD &amp; IPK'!G32&amp;" "&amp;'KD &amp; IPK'!H32</f>
        <v>3.3.4 Menganalisis besar resultan vektor pada vektor berbentuk jajargenjang</v>
      </c>
      <c r="C45" s="292">
        <v>70</v>
      </c>
      <c r="D45" s="292">
        <v>72</v>
      </c>
      <c r="E45" s="292">
        <v>78</v>
      </c>
      <c r="F45" s="371">
        <f>IFERROR((AVERAGE(C45,D45,E45))," ")</f>
        <v>73.333333333333329</v>
      </c>
      <c r="G45" s="23"/>
      <c r="H45" s="24"/>
      <c r="I45" s="25"/>
      <c r="J45" s="15"/>
      <c r="K45" s="15"/>
      <c r="L45" s="72"/>
      <c r="M45" s="72"/>
      <c r="N45" s="72"/>
      <c r="O45" s="72"/>
      <c r="P45" s="72"/>
    </row>
    <row r="46" spans="1:16" ht="40" customHeight="1" x14ac:dyDescent="0.3">
      <c r="A46" s="492"/>
      <c r="B46" s="389" t="str">
        <f>'KD &amp; IPK'!G33&amp;" "&amp;'KD &amp; IPK'!H33</f>
        <v>3.3.5 Menerapkan prinsip besaran vektor dalam kehidupan sehari-hari</v>
      </c>
      <c r="C46" s="292">
        <v>70</v>
      </c>
      <c r="D46" s="292">
        <v>72</v>
      </c>
      <c r="E46" s="292">
        <v>78</v>
      </c>
      <c r="F46" s="371">
        <f>IFERROR((AVERAGE(C46,D46,E46))," ")</f>
        <v>73.333333333333329</v>
      </c>
      <c r="G46" s="23"/>
      <c r="H46" s="24"/>
      <c r="I46" s="25"/>
      <c r="J46" s="15"/>
      <c r="K46" s="15"/>
      <c r="L46" s="72"/>
      <c r="M46" s="72"/>
      <c r="N46" s="72"/>
      <c r="O46" s="72"/>
      <c r="P46" s="72"/>
    </row>
    <row r="47" spans="1:16" x14ac:dyDescent="0.3">
      <c r="A47" s="302"/>
      <c r="B47" s="483" t="str">
        <f>"JUMLAH KKM KD "&amp;A41</f>
        <v>JUMLAH KKM KD 3.3</v>
      </c>
      <c r="C47" s="483"/>
      <c r="D47" s="483"/>
      <c r="E47" s="483"/>
      <c r="F47" s="373">
        <f>IFERROR((AVERAGE(F42:F46))," ")</f>
        <v>72.666666666666657</v>
      </c>
      <c r="G47" s="27"/>
      <c r="H47" s="27"/>
      <c r="I47" s="28"/>
      <c r="J47" s="6" t="s">
        <v>22</v>
      </c>
      <c r="K47" s="6"/>
      <c r="L47" s="72"/>
      <c r="M47" s="72"/>
      <c r="N47" s="72"/>
      <c r="O47" s="72"/>
      <c r="P47" s="72"/>
    </row>
    <row r="48" spans="1:16" x14ac:dyDescent="0.3">
      <c r="A48" s="298" t="str">
        <f>'KD &amp; IPK'!B34</f>
        <v>4.3</v>
      </c>
      <c r="B48" s="36"/>
      <c r="C48" s="13"/>
      <c r="D48" s="13"/>
      <c r="E48" s="13"/>
      <c r="F48" s="37"/>
      <c r="G48" s="23"/>
      <c r="H48" s="24"/>
      <c r="I48" s="25"/>
      <c r="J48" s="15"/>
      <c r="K48" s="15"/>
      <c r="L48" s="72"/>
      <c r="M48" s="72"/>
      <c r="N48" s="72"/>
      <c r="O48" s="72"/>
      <c r="P48" s="72"/>
    </row>
    <row r="49" spans="1:16" ht="40" customHeight="1" x14ac:dyDescent="0.3">
      <c r="A49" s="491" t="str">
        <f>'KD &amp; IPK'!D34</f>
        <v>Merancang percobaan untuk menentukan resultan vektor sebidang (misalnya perpindahan) beserta presentasi hasil dan makna fisisnya</v>
      </c>
      <c r="B49" s="391" t="str">
        <f>'KD &amp; IPK'!G34&amp;" "&amp;'KD &amp; IPK'!H34</f>
        <v xml:space="preserve">4.1.1 Menyajikan hasil pengamatan vektor ke dalam bentuk sketsa gambar vektor </v>
      </c>
      <c r="C49" s="293">
        <v>70</v>
      </c>
      <c r="D49" s="293">
        <v>75</v>
      </c>
      <c r="E49" s="293">
        <v>77</v>
      </c>
      <c r="F49" s="37"/>
      <c r="G49" s="23"/>
      <c r="H49" s="371">
        <f>IFERROR((AVERAGE(C49:E49))," ")</f>
        <v>74</v>
      </c>
      <c r="I49" s="25"/>
      <c r="J49" s="15"/>
      <c r="K49" s="15"/>
      <c r="L49" s="72"/>
      <c r="M49" s="72"/>
      <c r="N49" s="72"/>
      <c r="O49" s="72"/>
      <c r="P49" s="72"/>
    </row>
    <row r="50" spans="1:16" ht="40" customHeight="1" x14ac:dyDescent="0.3">
      <c r="A50" s="492"/>
      <c r="B50" s="391" t="str">
        <f>'KD &amp; IPK'!G35&amp;" "&amp;'KD &amp; IPK'!H35</f>
        <v>- -</v>
      </c>
      <c r="C50" s="292"/>
      <c r="D50" s="292"/>
      <c r="E50" s="292"/>
      <c r="F50" s="38"/>
      <c r="G50" s="23"/>
      <c r="H50" s="371" t="str">
        <f>IFERROR((AVERAGE(C50:E50))," ")</f>
        <v xml:space="preserve"> </v>
      </c>
      <c r="I50" s="25"/>
      <c r="J50" s="15"/>
      <c r="K50" s="15"/>
      <c r="L50" s="72"/>
      <c r="M50" s="72"/>
      <c r="N50" s="72"/>
      <c r="O50" s="72"/>
      <c r="P50" s="72"/>
    </row>
    <row r="51" spans="1:16" x14ac:dyDescent="0.3">
      <c r="A51" s="297"/>
      <c r="B51" s="477" t="str">
        <f>"JUMLAH KKM KD "&amp;A48</f>
        <v>JUMLAH KKM KD 4.3</v>
      </c>
      <c r="C51" s="478"/>
      <c r="D51" s="478"/>
      <c r="E51" s="478"/>
      <c r="F51" s="479"/>
      <c r="G51" s="29"/>
      <c r="H51" s="372">
        <f>IFERROR((AVERAGE(H49:H50))," ")</f>
        <v>74</v>
      </c>
      <c r="I51" s="28"/>
      <c r="J51" s="6"/>
      <c r="K51" s="6" t="s">
        <v>22</v>
      </c>
      <c r="L51" s="72"/>
      <c r="M51" s="72"/>
      <c r="N51" s="72"/>
      <c r="O51" s="72"/>
      <c r="P51" s="72"/>
    </row>
    <row r="52" spans="1:16" x14ac:dyDescent="0.3">
      <c r="A52" s="303"/>
      <c r="B52" s="3"/>
      <c r="C52" s="4"/>
      <c r="D52" s="4"/>
      <c r="E52" s="4"/>
      <c r="F52" s="40"/>
      <c r="G52" s="41"/>
      <c r="H52" s="41"/>
      <c r="I52" s="42"/>
      <c r="J52" s="5"/>
      <c r="K52" s="5"/>
      <c r="L52" s="72"/>
      <c r="M52" s="72"/>
      <c r="N52" s="72"/>
      <c r="O52" s="72"/>
      <c r="P52" s="72"/>
    </row>
    <row r="53" spans="1:16" x14ac:dyDescent="0.3">
      <c r="A53" s="298" t="str">
        <f>'KD &amp; IPK'!B36</f>
        <v>3.4</v>
      </c>
      <c r="B53" s="10"/>
      <c r="C53" s="11"/>
      <c r="D53" s="11"/>
      <c r="E53" s="11"/>
      <c r="F53" s="22"/>
      <c r="G53" s="24"/>
      <c r="H53" s="24"/>
      <c r="I53" s="25"/>
      <c r="J53" s="15"/>
      <c r="K53" s="15"/>
      <c r="L53" s="72"/>
      <c r="M53" s="72"/>
      <c r="N53" s="72"/>
      <c r="O53" s="72"/>
      <c r="P53" s="72"/>
    </row>
    <row r="54" spans="1:16" ht="40" customHeight="1" x14ac:dyDescent="0.3">
      <c r="A54" s="491" t="str">
        <f>'KD &amp; IPK'!D36</f>
        <v>Menganalisis besaran-besaran fisis pada gerak lurus dengan kecepatan konstan (tetap) dan gerak lurus dengan percepatan konstan (tetap) berikut penerapannya dalam kehidupan sehari-hari misalnya keselamatan lalu lintas</v>
      </c>
      <c r="B54" s="389" t="str">
        <f>'KD &amp; IPK'!G36&amp;" "&amp;'KD &amp; IPK'!H36</f>
        <v>3.4.1 Mengidentifikasi penerapan gerak lurus dalam kehidupan sehari-hari</v>
      </c>
      <c r="C54" s="292">
        <v>72</v>
      </c>
      <c r="D54" s="292">
        <v>74</v>
      </c>
      <c r="E54" s="292">
        <v>76</v>
      </c>
      <c r="F54" s="371">
        <f>IFERROR((AVERAGE(C54,D54,E54))," ")</f>
        <v>74</v>
      </c>
      <c r="G54" s="23"/>
      <c r="H54" s="24"/>
      <c r="I54" s="25"/>
      <c r="J54" s="15"/>
      <c r="K54" s="15"/>
      <c r="L54" s="72"/>
      <c r="M54" s="72"/>
      <c r="N54" s="72"/>
      <c r="O54" s="72"/>
      <c r="P54" s="72"/>
    </row>
    <row r="55" spans="1:16" ht="40" customHeight="1" x14ac:dyDescent="0.3">
      <c r="A55" s="494"/>
      <c r="B55" s="389" t="str">
        <f>'KD &amp; IPK'!G37&amp;" "&amp;'KD &amp; IPK'!H37</f>
        <v>3.4.2 Menganalisis perbedaan jarak dan perpindahan</v>
      </c>
      <c r="C55" s="292">
        <v>72</v>
      </c>
      <c r="D55" s="292">
        <v>75</v>
      </c>
      <c r="E55" s="292">
        <v>76</v>
      </c>
      <c r="F55" s="371">
        <f>IFERROR((AVERAGE(C55,D55,E55))," ")</f>
        <v>74.333333333333329</v>
      </c>
      <c r="G55" s="23"/>
      <c r="H55" s="24"/>
      <c r="I55" s="25"/>
      <c r="J55" s="15"/>
      <c r="K55" s="15"/>
      <c r="L55" s="72"/>
      <c r="M55" s="72"/>
      <c r="N55" s="72"/>
      <c r="O55" s="72"/>
      <c r="P55" s="72"/>
    </row>
    <row r="56" spans="1:16" ht="40" customHeight="1" x14ac:dyDescent="0.3">
      <c r="A56" s="494"/>
      <c r="B56" s="389" t="str">
        <f>'KD &amp; IPK'!G38&amp;" "&amp;'KD &amp; IPK'!H38</f>
        <v>3.4.3 Menganalisis perbedaan kelajuan dan kecepatan</v>
      </c>
      <c r="C56" s="292">
        <v>70</v>
      </c>
      <c r="D56" s="292">
        <v>74</v>
      </c>
      <c r="E56" s="292">
        <v>76</v>
      </c>
      <c r="F56" s="371">
        <f>IFERROR((AVERAGE(C56,D56,E56))," ")</f>
        <v>73.333333333333329</v>
      </c>
      <c r="G56" s="23"/>
      <c r="H56" s="24"/>
      <c r="I56" s="25"/>
      <c r="J56" s="15"/>
      <c r="K56" s="15"/>
      <c r="L56" s="72"/>
      <c r="M56" s="72"/>
      <c r="N56" s="72"/>
      <c r="O56" s="72"/>
      <c r="P56" s="72"/>
    </row>
    <row r="57" spans="1:16" ht="40" customHeight="1" x14ac:dyDescent="0.3">
      <c r="A57" s="494"/>
      <c r="B57" s="389" t="str">
        <f>'KD &amp; IPK'!G39&amp;" "&amp;'KD &amp; IPK'!H39</f>
        <v>3.4.4 Mengidentifikasi perbedaan GLB dan GLBB</v>
      </c>
      <c r="C57" s="292">
        <v>70</v>
      </c>
      <c r="D57" s="292">
        <v>76</v>
      </c>
      <c r="E57" s="292">
        <v>76</v>
      </c>
      <c r="F57" s="371">
        <f>IFERROR((AVERAGE(C57,D57,E57))," ")</f>
        <v>74</v>
      </c>
      <c r="G57" s="23"/>
      <c r="H57" s="24"/>
      <c r="I57" s="25"/>
      <c r="J57" s="15"/>
      <c r="K57" s="15"/>
      <c r="L57" s="72"/>
      <c r="M57" s="72"/>
      <c r="N57" s="72"/>
      <c r="O57" s="72"/>
      <c r="P57" s="72"/>
    </row>
    <row r="58" spans="1:16" ht="40" customHeight="1" x14ac:dyDescent="0.3">
      <c r="A58" s="492"/>
      <c r="B58" s="389" t="str">
        <f>'KD &amp; IPK'!G40&amp;" "&amp;'KD &amp; IPK'!H40</f>
        <v>3.4.5 Menerapkan konsep GLB dan GLBB dalam penyelesaian masalah secara matematis</v>
      </c>
      <c r="C58" s="292">
        <v>73</v>
      </c>
      <c r="D58" s="292">
        <v>75</v>
      </c>
      <c r="E58" s="292">
        <v>76</v>
      </c>
      <c r="F58" s="371">
        <f>IFERROR((AVERAGE(C58,D58,E58))," ")</f>
        <v>74.666666666666671</v>
      </c>
      <c r="G58" s="23"/>
      <c r="H58" s="24"/>
      <c r="I58" s="25"/>
      <c r="J58" s="15"/>
      <c r="K58" s="15"/>
      <c r="L58" s="72"/>
      <c r="M58" s="72"/>
      <c r="N58" s="72"/>
      <c r="O58" s="72"/>
      <c r="P58" s="72"/>
    </row>
    <row r="59" spans="1:16" x14ac:dyDescent="0.3">
      <c r="A59" s="304"/>
      <c r="B59" s="480" t="str">
        <f>"JUMLAH KKM KD "&amp;A53</f>
        <v>JUMLAH KKM KD 3.4</v>
      </c>
      <c r="C59" s="481"/>
      <c r="D59" s="481"/>
      <c r="E59" s="482"/>
      <c r="F59" s="372">
        <f>IFERROR((AVERAGE(F54:F58))," ")</f>
        <v>74.066666666666663</v>
      </c>
      <c r="G59" s="29"/>
      <c r="H59" s="27"/>
      <c r="I59" s="28"/>
      <c r="J59" s="6" t="s">
        <v>22</v>
      </c>
      <c r="K59" s="6"/>
      <c r="L59" s="72"/>
      <c r="M59" s="72"/>
      <c r="N59" s="72"/>
      <c r="O59" s="72"/>
      <c r="P59" s="72"/>
    </row>
    <row r="60" spans="1:16" x14ac:dyDescent="0.3">
      <c r="A60" s="298" t="str">
        <f>'KD &amp; IPK'!B41</f>
        <v>4.4</v>
      </c>
      <c r="B60" s="43"/>
      <c r="C60" s="11"/>
      <c r="D60" s="11"/>
      <c r="E60" s="11"/>
      <c r="F60" s="22"/>
      <c r="G60" s="44"/>
      <c r="H60" s="24"/>
      <c r="I60" s="25">
        <f>H59*4/100</f>
        <v>0</v>
      </c>
      <c r="J60" s="15"/>
      <c r="K60" s="15"/>
      <c r="L60" s="72"/>
      <c r="M60" s="72"/>
      <c r="N60" s="72"/>
      <c r="O60" s="72"/>
      <c r="P60" s="72"/>
    </row>
    <row r="61" spans="1:16" ht="40" customHeight="1" x14ac:dyDescent="0.3">
      <c r="A61" s="491" t="str">
        <f>'KD &amp; IPK'!D41</f>
        <v>Menyajikan data dan grafik hasil percobaan gerak benda untuk menyelidiki karakteristik gerak lurus dengan kecepatan konstan (tetap) dan gerak lurus dengan percepatan konstan (tetap) berikut makna fisisnya</v>
      </c>
      <c r="B61" s="390" t="str">
        <f>'KD &amp; IPK'!G41&amp;" "&amp;'KD &amp; IPK'!H41</f>
        <v>4.4.1 Melakukan pengamatan pada benda yang bergerak lurus menggunakan kit mekanika</v>
      </c>
      <c r="C61" s="292">
        <v>70</v>
      </c>
      <c r="D61" s="292">
        <v>72</v>
      </c>
      <c r="E61" s="292">
        <v>75</v>
      </c>
      <c r="F61" s="22"/>
      <c r="G61" s="35"/>
      <c r="H61" s="371">
        <f>IFERROR((AVERAGE(C61:E61))," ")</f>
        <v>72.333333333333329</v>
      </c>
      <c r="I61" s="25"/>
      <c r="J61" s="15"/>
      <c r="K61" s="15"/>
      <c r="L61" s="72"/>
      <c r="M61" s="72"/>
      <c r="N61" s="72"/>
      <c r="O61" s="72"/>
      <c r="P61" s="72"/>
    </row>
    <row r="62" spans="1:16" ht="40" customHeight="1" x14ac:dyDescent="0.3">
      <c r="A62" s="492"/>
      <c r="B62" s="390" t="str">
        <f>'KD &amp; IPK'!G42&amp;" "&amp;'KD &amp; IPK'!H42</f>
        <v>- -</v>
      </c>
      <c r="C62" s="292"/>
      <c r="D62" s="292"/>
      <c r="E62" s="292"/>
      <c r="F62" s="22"/>
      <c r="G62" s="35"/>
      <c r="H62" s="371" t="str">
        <f>IFERROR((AVERAGE(C62:E62))," ")</f>
        <v xml:space="preserve"> </v>
      </c>
      <c r="I62" s="25"/>
      <c r="J62" s="15"/>
      <c r="K62" s="15"/>
      <c r="L62" s="72"/>
      <c r="M62" s="72"/>
      <c r="N62" s="72"/>
      <c r="O62" s="72"/>
      <c r="P62" s="72"/>
    </row>
    <row r="63" spans="1:16" x14ac:dyDescent="0.3">
      <c r="A63" s="297"/>
      <c r="B63" s="477" t="str">
        <f>"JUMLAH KKM KD "&amp;A60</f>
        <v>JUMLAH KKM KD 4.4</v>
      </c>
      <c r="C63" s="478"/>
      <c r="D63" s="478"/>
      <c r="E63" s="478"/>
      <c r="F63" s="479"/>
      <c r="G63" s="29"/>
      <c r="H63" s="372">
        <f>IFERROR((AVERAGE(H61:H62))," ")</f>
        <v>72.333333333333329</v>
      </c>
      <c r="I63" s="28"/>
      <c r="J63" s="6"/>
      <c r="K63" s="6" t="s">
        <v>22</v>
      </c>
      <c r="L63" s="72"/>
      <c r="M63" s="72"/>
      <c r="N63" s="72"/>
      <c r="O63" s="72"/>
      <c r="P63" s="72"/>
    </row>
    <row r="64" spans="1:16" x14ac:dyDescent="0.3">
      <c r="A64" s="303"/>
      <c r="B64" s="3"/>
      <c r="C64" s="4"/>
      <c r="D64" s="4"/>
      <c r="E64" s="4"/>
      <c r="F64" s="40"/>
      <c r="G64" s="41"/>
      <c r="H64" s="41"/>
      <c r="I64" s="42"/>
      <c r="J64" s="5"/>
      <c r="K64" s="5"/>
      <c r="L64" s="72"/>
      <c r="M64" s="72"/>
      <c r="N64" s="72"/>
      <c r="O64" s="72"/>
      <c r="P64" s="72"/>
    </row>
    <row r="65" spans="1:16" x14ac:dyDescent="0.3">
      <c r="A65" s="298" t="str">
        <f>'KD &amp; IPK'!B43</f>
        <v>3.5</v>
      </c>
      <c r="B65" s="10"/>
      <c r="C65" s="11"/>
      <c r="D65" s="11"/>
      <c r="E65" s="11"/>
      <c r="F65" s="22"/>
      <c r="G65" s="24"/>
      <c r="H65" s="24"/>
      <c r="I65" s="25"/>
      <c r="J65" s="15"/>
      <c r="K65" s="15"/>
      <c r="L65" s="72"/>
      <c r="M65" s="72"/>
      <c r="N65" s="72"/>
      <c r="O65" s="72"/>
      <c r="P65" s="72"/>
    </row>
    <row r="66" spans="1:16" ht="40" customHeight="1" x14ac:dyDescent="0.3">
      <c r="A66" s="491" t="str">
        <f>'KD &amp; IPK'!D43</f>
        <v>Menganalisis gerak parabola dengan menggunakan vektor, berikut makna fisisnya dan penerapannya dalam kehidupan sehari-hari</v>
      </c>
      <c r="B66" s="389" t="str">
        <f>'KD &amp; IPK'!G43&amp;" "&amp;'KD &amp; IPK'!H43</f>
        <v>3.5.1 Mengidentifikasi penerapan gerak parabola dalam kehidupan sehari-hari</v>
      </c>
      <c r="C66" s="292">
        <v>70</v>
      </c>
      <c r="D66" s="292">
        <v>72</v>
      </c>
      <c r="E66" s="292">
        <v>75</v>
      </c>
      <c r="F66" s="371">
        <f>IFERROR((AVERAGE(C66,D66,E66))," ")</f>
        <v>72.333333333333329</v>
      </c>
      <c r="G66" s="23"/>
      <c r="H66" s="24"/>
      <c r="I66" s="25"/>
      <c r="J66" s="15"/>
      <c r="K66" s="15"/>
      <c r="L66" s="72"/>
      <c r="M66" s="72"/>
      <c r="N66" s="72"/>
      <c r="O66" s="72"/>
      <c r="P66" s="72"/>
    </row>
    <row r="67" spans="1:16" ht="40" customHeight="1" x14ac:dyDescent="0.3">
      <c r="A67" s="494"/>
      <c r="B67" s="389" t="str">
        <f>'KD &amp; IPK'!G44&amp;" "&amp;'KD &amp; IPK'!H44</f>
        <v>3.5.2 Menganalisis variabel yang mempengaruhi gerak parabola</v>
      </c>
      <c r="C67" s="292">
        <v>70</v>
      </c>
      <c r="D67" s="292">
        <v>73</v>
      </c>
      <c r="E67" s="292">
        <v>75</v>
      </c>
      <c r="F67" s="371">
        <f>IFERROR((AVERAGE(C67,D67,E67))," ")</f>
        <v>72.666666666666671</v>
      </c>
      <c r="G67" s="23"/>
      <c r="H67" s="24"/>
      <c r="I67" s="25"/>
      <c r="J67" s="15"/>
      <c r="K67" s="15"/>
      <c r="L67" s="72"/>
      <c r="M67" s="72"/>
      <c r="N67" s="72"/>
      <c r="O67" s="72"/>
      <c r="P67" s="72"/>
    </row>
    <row r="68" spans="1:16" ht="40" customHeight="1" x14ac:dyDescent="0.3">
      <c r="A68" s="494"/>
      <c r="B68" s="389" t="str">
        <f>'KD &amp; IPK'!G45&amp;" "&amp;'KD &amp; IPK'!H45</f>
        <v>3.5.3 Menganalisis hubungan GLB dan GLBB pada gerak parabola</v>
      </c>
      <c r="C68" s="292">
        <v>70</v>
      </c>
      <c r="D68" s="292">
        <v>70</v>
      </c>
      <c r="E68" s="292">
        <v>75</v>
      </c>
      <c r="F68" s="371">
        <f>IFERROR((AVERAGE(C68,D68,E68))," ")</f>
        <v>71.666666666666671</v>
      </c>
      <c r="G68" s="23"/>
      <c r="H68" s="24"/>
      <c r="I68" s="25"/>
      <c r="J68" s="15"/>
      <c r="K68" s="15"/>
      <c r="L68" s="72"/>
      <c r="M68" s="72"/>
      <c r="N68" s="72"/>
      <c r="O68" s="72"/>
      <c r="P68" s="72"/>
    </row>
    <row r="69" spans="1:16" ht="40" customHeight="1" x14ac:dyDescent="0.3">
      <c r="A69" s="494"/>
      <c r="B69" s="389" t="str">
        <f>'KD &amp; IPK'!G46&amp;" "&amp;'KD &amp; IPK'!H46</f>
        <v>3.5.4 Menerapkan konsep gerak parabola dalam penyelesaian masalah secara matematis</v>
      </c>
      <c r="C69" s="292">
        <v>75</v>
      </c>
      <c r="D69" s="292">
        <v>72</v>
      </c>
      <c r="E69" s="292">
        <v>75</v>
      </c>
      <c r="F69" s="371">
        <f>IFERROR((AVERAGE(C69,D69,E69))," ")</f>
        <v>74</v>
      </c>
      <c r="G69" s="23"/>
      <c r="H69" s="24"/>
      <c r="I69" s="25"/>
      <c r="J69" s="15"/>
      <c r="K69" s="15"/>
      <c r="L69" s="72"/>
      <c r="M69" s="72"/>
      <c r="N69" s="72"/>
      <c r="O69" s="72"/>
      <c r="P69" s="72"/>
    </row>
    <row r="70" spans="1:16" ht="40" customHeight="1" x14ac:dyDescent="0.3">
      <c r="A70" s="492"/>
      <c r="B70" s="389" t="str">
        <f>'KD &amp; IPK'!G47&amp;" "&amp;'KD &amp; IPK'!H47</f>
        <v>- -</v>
      </c>
      <c r="C70" s="292"/>
      <c r="D70" s="292"/>
      <c r="E70" s="292"/>
      <c r="F70" s="371" t="str">
        <f>IFERROR((AVERAGE(C70,D70,E70))," ")</f>
        <v xml:space="preserve"> </v>
      </c>
      <c r="G70" s="23"/>
      <c r="H70" s="24"/>
      <c r="I70" s="25"/>
      <c r="J70" s="15"/>
      <c r="K70" s="15"/>
      <c r="L70" s="72"/>
      <c r="M70" s="72"/>
      <c r="N70" s="72"/>
      <c r="O70" s="72"/>
      <c r="P70" s="72"/>
    </row>
    <row r="71" spans="1:16" x14ac:dyDescent="0.3">
      <c r="A71" s="304"/>
      <c r="B71" s="483" t="str">
        <f>"JUMLAH KKM KD "&amp;A65</f>
        <v>JUMLAH KKM KD 3.5</v>
      </c>
      <c r="C71" s="483"/>
      <c r="D71" s="483"/>
      <c r="E71" s="483"/>
      <c r="F71" s="372">
        <f>IFERROR((AVERAGE(F66:F66))," ")</f>
        <v>72.333333333333329</v>
      </c>
      <c r="G71" s="29"/>
      <c r="H71" s="27"/>
      <c r="I71" s="28"/>
      <c r="J71" s="6" t="s">
        <v>22</v>
      </c>
      <c r="K71" s="6"/>
      <c r="L71" s="72"/>
      <c r="M71" s="72"/>
      <c r="N71" s="72"/>
      <c r="O71" s="72"/>
      <c r="P71" s="72"/>
    </row>
    <row r="72" spans="1:16" x14ac:dyDescent="0.3">
      <c r="A72" s="298" t="str">
        <f>'KD &amp; IPK'!B48</f>
        <v>4.5</v>
      </c>
      <c r="B72" s="14"/>
      <c r="C72" s="11"/>
      <c r="D72" s="11"/>
      <c r="E72" s="11"/>
      <c r="F72" s="22"/>
      <c r="G72" s="44"/>
      <c r="H72" s="24"/>
      <c r="I72" s="25">
        <f>H71*4/100</f>
        <v>0</v>
      </c>
      <c r="J72" s="15"/>
      <c r="K72" s="15"/>
      <c r="L72" s="72"/>
      <c r="M72" s="72"/>
      <c r="N72" s="72"/>
      <c r="O72" s="72"/>
      <c r="P72" s="72"/>
    </row>
    <row r="73" spans="1:16" ht="40" customHeight="1" x14ac:dyDescent="0.3">
      <c r="A73" s="491" t="str">
        <f>'KD &amp; IPK'!D48</f>
        <v>Mempresentasikan data hasil percobaan gerak parabola dan makna fisisnya</v>
      </c>
      <c r="B73" s="392" t="str">
        <f>'KD &amp; IPK'!G48&amp;" "&amp;'KD &amp; IPK'!H48</f>
        <v>4.5.1 Melakukan percobaan gerak parabola menggunakan alat dan bahan sederhana yang mudah ditemukan di lingkungan sehari-hari</v>
      </c>
      <c r="C73" s="292">
        <v>70</v>
      </c>
      <c r="D73" s="292">
        <v>75</v>
      </c>
      <c r="E73" s="292">
        <v>75</v>
      </c>
      <c r="F73" s="22"/>
      <c r="G73" s="35"/>
      <c r="H73" s="371">
        <f>IFERROR((AVERAGE(C73:E73))," ")</f>
        <v>73.333333333333329</v>
      </c>
      <c r="I73" s="25"/>
      <c r="J73" s="15"/>
      <c r="K73" s="15"/>
      <c r="L73" s="72"/>
      <c r="M73" s="72"/>
      <c r="N73" s="72"/>
      <c r="O73" s="72"/>
      <c r="P73" s="72"/>
    </row>
    <row r="74" spans="1:16" ht="40" customHeight="1" x14ac:dyDescent="0.3">
      <c r="A74" s="492"/>
      <c r="B74" s="392" t="str">
        <f>'KD &amp; IPK'!G49&amp;" "&amp;'KD &amp; IPK'!H49</f>
        <v>4.5.2 Mempresentasikan hasil percobaan gerak parabola</v>
      </c>
      <c r="C74" s="292">
        <v>72</v>
      </c>
      <c r="D74" s="292">
        <v>75</v>
      </c>
      <c r="E74" s="292">
        <v>75</v>
      </c>
      <c r="F74" s="22"/>
      <c r="G74" s="35"/>
      <c r="H74" s="371">
        <f>IFERROR((AVERAGE(C74:E74))," ")</f>
        <v>74</v>
      </c>
      <c r="I74" s="25"/>
      <c r="J74" s="15"/>
      <c r="K74" s="15"/>
      <c r="L74" s="72"/>
      <c r="M74" s="72"/>
      <c r="N74" s="72"/>
      <c r="O74" s="72"/>
      <c r="P74" s="72"/>
    </row>
    <row r="75" spans="1:16" x14ac:dyDescent="0.3">
      <c r="A75" s="297"/>
      <c r="B75" s="477" t="str">
        <f>"JUMLAH KKM KD "&amp;A72</f>
        <v>JUMLAH KKM KD 4.5</v>
      </c>
      <c r="C75" s="478"/>
      <c r="D75" s="478"/>
      <c r="E75" s="478"/>
      <c r="F75" s="479"/>
      <c r="G75" s="29"/>
      <c r="H75" s="372">
        <f>IFERROR((AVERAGE(H73:H74))," ")</f>
        <v>73.666666666666657</v>
      </c>
      <c r="I75" s="28"/>
      <c r="J75" s="6"/>
      <c r="K75" s="6" t="s">
        <v>22</v>
      </c>
      <c r="L75" s="72"/>
      <c r="M75" s="72"/>
      <c r="N75" s="72"/>
      <c r="O75" s="72"/>
      <c r="P75" s="72"/>
    </row>
    <row r="76" spans="1:16" x14ac:dyDescent="0.3">
      <c r="A76" s="303"/>
      <c r="B76" s="3"/>
      <c r="C76" s="4"/>
      <c r="D76" s="4"/>
      <c r="E76" s="4"/>
      <c r="F76" s="40"/>
      <c r="G76" s="41"/>
      <c r="H76" s="41"/>
      <c r="I76" s="42"/>
      <c r="J76" s="5"/>
      <c r="K76" s="5"/>
      <c r="L76" s="72"/>
      <c r="M76" s="72"/>
      <c r="N76" s="72"/>
      <c r="O76" s="72"/>
      <c r="P76" s="72"/>
    </row>
    <row r="77" spans="1:16" x14ac:dyDescent="0.3">
      <c r="A77" s="298" t="str">
        <f>'KD &amp; IPK'!B50</f>
        <v>-</v>
      </c>
      <c r="B77" s="14"/>
      <c r="C77" s="11"/>
      <c r="D77" s="11"/>
      <c r="E77" s="11"/>
      <c r="F77" s="22"/>
      <c r="G77" s="24"/>
      <c r="H77" s="24"/>
      <c r="I77" s="25"/>
      <c r="J77" s="15"/>
      <c r="K77" s="15"/>
      <c r="L77" s="72"/>
      <c r="M77" s="72"/>
      <c r="N77" s="72"/>
      <c r="O77" s="72"/>
      <c r="P77" s="72"/>
    </row>
    <row r="78" spans="1:16" ht="40" customHeight="1" x14ac:dyDescent="0.3">
      <c r="A78" s="491" t="str">
        <f>'KD &amp; IPK'!D50</f>
        <v>-</v>
      </c>
      <c r="B78" s="392" t="str">
        <f>'KD &amp; IPK'!G50&amp;" "&amp;'KD &amp; IPK'!H50</f>
        <v xml:space="preserve"> </v>
      </c>
      <c r="C78" s="292"/>
      <c r="D78" s="292"/>
      <c r="E78" s="292"/>
      <c r="F78" s="371" t="str">
        <f>IFERROR((AVERAGE(C78,D78,E78))," ")</f>
        <v xml:space="preserve"> </v>
      </c>
      <c r="G78" s="23"/>
      <c r="H78" s="24"/>
      <c r="I78" s="25"/>
      <c r="J78" s="15"/>
      <c r="K78" s="15"/>
      <c r="L78" s="72"/>
      <c r="M78" s="72"/>
      <c r="N78" s="72"/>
      <c r="O78" s="72"/>
      <c r="P78" s="72"/>
    </row>
    <row r="79" spans="1:16" ht="40" customHeight="1" x14ac:dyDescent="0.3">
      <c r="A79" s="494"/>
      <c r="B79" s="392" t="str">
        <f>'KD &amp; IPK'!G51&amp;" "&amp;'KD &amp; IPK'!H51</f>
        <v xml:space="preserve"> </v>
      </c>
      <c r="C79" s="292"/>
      <c r="D79" s="292"/>
      <c r="E79" s="292"/>
      <c r="F79" s="371" t="str">
        <f>IFERROR((AVERAGE(C79,D79,E79))," ")</f>
        <v xml:space="preserve"> </v>
      </c>
      <c r="G79" s="23"/>
      <c r="H79" s="24"/>
      <c r="I79" s="25"/>
      <c r="J79" s="15"/>
      <c r="K79" s="15"/>
      <c r="L79" s="72"/>
      <c r="M79" s="72"/>
      <c r="N79" s="72"/>
      <c r="O79" s="72"/>
      <c r="P79" s="72"/>
    </row>
    <row r="80" spans="1:16" ht="40" customHeight="1" x14ac:dyDescent="0.3">
      <c r="A80" s="494"/>
      <c r="B80" s="392" t="str">
        <f>'KD &amp; IPK'!G52&amp;" "&amp;'KD &amp; IPK'!H52</f>
        <v xml:space="preserve"> </v>
      </c>
      <c r="C80" s="292"/>
      <c r="D80" s="292"/>
      <c r="E80" s="292"/>
      <c r="F80" s="371" t="str">
        <f>IFERROR((AVERAGE(C80,D80,E80))," ")</f>
        <v xml:space="preserve"> </v>
      </c>
      <c r="G80" s="23"/>
      <c r="H80" s="24"/>
      <c r="I80" s="25"/>
      <c r="J80" s="15"/>
      <c r="K80" s="15"/>
      <c r="L80" s="72"/>
      <c r="M80" s="72"/>
      <c r="N80" s="72"/>
      <c r="O80" s="72"/>
      <c r="P80" s="72"/>
    </row>
    <row r="81" spans="1:16" ht="40" customHeight="1" x14ac:dyDescent="0.3">
      <c r="A81" s="494"/>
      <c r="B81" s="392" t="str">
        <f>'KD &amp; IPK'!G53&amp;" "&amp;'KD &amp; IPK'!H53</f>
        <v xml:space="preserve"> </v>
      </c>
      <c r="C81" s="292"/>
      <c r="D81" s="292"/>
      <c r="E81" s="292"/>
      <c r="F81" s="371" t="str">
        <f>IFERROR((AVERAGE(C81,D81,E81))," ")</f>
        <v xml:space="preserve"> </v>
      </c>
      <c r="G81" s="23"/>
      <c r="H81" s="24"/>
      <c r="I81" s="25"/>
      <c r="J81" s="15"/>
      <c r="K81" s="15"/>
      <c r="L81" s="72"/>
      <c r="M81" s="72"/>
      <c r="N81" s="72"/>
      <c r="O81" s="72"/>
      <c r="P81" s="72"/>
    </row>
    <row r="82" spans="1:16" ht="40" customHeight="1" x14ac:dyDescent="0.3">
      <c r="A82" s="492"/>
      <c r="B82" s="392" t="str">
        <f>'KD &amp; IPK'!G54&amp;" "&amp;'KD &amp; IPK'!H54</f>
        <v xml:space="preserve"> </v>
      </c>
      <c r="C82" s="292"/>
      <c r="D82" s="292"/>
      <c r="E82" s="292"/>
      <c r="F82" s="371" t="str">
        <f>IFERROR((AVERAGE(C82,D82,E82))," ")</f>
        <v xml:space="preserve"> </v>
      </c>
      <c r="G82" s="23"/>
      <c r="H82" s="24"/>
      <c r="I82" s="25"/>
      <c r="J82" s="15"/>
      <c r="K82" s="15"/>
      <c r="L82" s="72"/>
      <c r="M82" s="72"/>
      <c r="N82" s="72"/>
      <c r="O82" s="72"/>
      <c r="P82" s="72"/>
    </row>
    <row r="83" spans="1:16" x14ac:dyDescent="0.3">
      <c r="A83" s="304"/>
      <c r="B83" s="483" t="str">
        <f>"JUMLAH KKM KD "&amp;A77</f>
        <v>JUMLAH KKM KD -</v>
      </c>
      <c r="C83" s="483"/>
      <c r="D83" s="483"/>
      <c r="E83" s="483"/>
      <c r="F83" s="372" t="str">
        <f>IFERROR((AVERAGE(F78:F82))," ")</f>
        <v xml:space="preserve"> </v>
      </c>
      <c r="G83" s="27"/>
      <c r="H83" s="27"/>
      <c r="I83" s="28"/>
      <c r="J83" s="6" t="s">
        <v>22</v>
      </c>
      <c r="K83" s="6"/>
      <c r="L83" s="72"/>
      <c r="M83" s="72"/>
      <c r="N83" s="72"/>
      <c r="O83" s="72"/>
      <c r="P83" s="72"/>
    </row>
    <row r="84" spans="1:16" x14ac:dyDescent="0.3">
      <c r="A84" s="298" t="str">
        <f>'KD &amp; IPK'!B55</f>
        <v>-</v>
      </c>
      <c r="B84" s="36"/>
      <c r="C84" s="36"/>
      <c r="D84" s="36"/>
      <c r="E84" s="36"/>
      <c r="F84" s="38"/>
      <c r="G84" s="38"/>
      <c r="H84" s="38"/>
      <c r="I84" s="25"/>
      <c r="J84" s="15"/>
      <c r="K84" s="15"/>
      <c r="L84" s="72"/>
      <c r="M84" s="72"/>
      <c r="N84" s="72"/>
      <c r="O84" s="72"/>
      <c r="P84" s="72"/>
    </row>
    <row r="85" spans="1:16" ht="40" customHeight="1" x14ac:dyDescent="0.3">
      <c r="A85" s="491" t="str">
        <f>'KD &amp; IPK'!D55</f>
        <v>-</v>
      </c>
      <c r="B85" s="391" t="str">
        <f>'KD &amp; IPK'!G55&amp;" "&amp;'KD &amp; IPK'!H55</f>
        <v xml:space="preserve"> </v>
      </c>
      <c r="C85" s="294"/>
      <c r="D85" s="294"/>
      <c r="E85" s="294"/>
      <c r="F85" s="38"/>
      <c r="G85" s="45"/>
      <c r="H85" s="374" t="str">
        <f>IFERROR((AVERAGE(C85:E85))," ")</f>
        <v xml:space="preserve"> </v>
      </c>
      <c r="I85" s="25"/>
      <c r="J85" s="15"/>
      <c r="K85" s="15"/>
      <c r="L85" s="72"/>
      <c r="M85" s="72"/>
      <c r="N85" s="72"/>
      <c r="O85" s="72"/>
      <c r="P85" s="72"/>
    </row>
    <row r="86" spans="1:16" ht="40" customHeight="1" x14ac:dyDescent="0.3">
      <c r="A86" s="492"/>
      <c r="B86" s="391" t="str">
        <f>'KD &amp; IPK'!G56&amp;" "&amp;'KD &amp; IPK'!H56</f>
        <v xml:space="preserve"> </v>
      </c>
      <c r="C86" s="292"/>
      <c r="D86" s="292"/>
      <c r="E86" s="292"/>
      <c r="F86" s="38"/>
      <c r="G86" s="35"/>
      <c r="H86" s="374" t="str">
        <f>IFERROR((AVERAGE(C86:E86))," ")</f>
        <v xml:space="preserve"> </v>
      </c>
      <c r="I86" s="25"/>
      <c r="J86" s="25"/>
      <c r="K86" s="15" t="s">
        <v>22</v>
      </c>
      <c r="L86" s="72"/>
      <c r="M86" s="72"/>
      <c r="N86" s="72"/>
      <c r="O86" s="72"/>
      <c r="P86" s="72"/>
    </row>
    <row r="87" spans="1:16" x14ac:dyDescent="0.3">
      <c r="A87" s="297"/>
      <c r="B87" s="477" t="str">
        <f>"JUMLAH KKM KD "&amp;A84</f>
        <v>JUMLAH KKM KD -</v>
      </c>
      <c r="C87" s="478"/>
      <c r="D87" s="478"/>
      <c r="E87" s="478"/>
      <c r="F87" s="479"/>
      <c r="G87" s="26"/>
      <c r="H87" s="372" t="str">
        <f>IFERROR((AVERAGE(H85:H86))," ")</f>
        <v xml:space="preserve"> </v>
      </c>
      <c r="I87" s="28"/>
      <c r="J87" s="46"/>
      <c r="K87" s="6"/>
      <c r="L87" s="72"/>
      <c r="M87" s="72"/>
      <c r="N87" s="72"/>
      <c r="O87" s="72"/>
      <c r="P87" s="72"/>
    </row>
    <row r="88" spans="1:16" x14ac:dyDescent="0.3">
      <c r="A88" s="303"/>
      <c r="B88" s="3"/>
      <c r="C88" s="4"/>
      <c r="D88" s="4"/>
      <c r="E88" s="4"/>
      <c r="F88" s="40"/>
      <c r="G88" s="41"/>
      <c r="H88" s="41"/>
      <c r="I88" s="42"/>
      <c r="J88" s="5"/>
      <c r="K88" s="5"/>
      <c r="L88" s="72"/>
      <c r="M88" s="72"/>
      <c r="N88" s="72"/>
      <c r="O88" s="72"/>
      <c r="P88" s="72"/>
    </row>
    <row r="89" spans="1:16" x14ac:dyDescent="0.3">
      <c r="A89" s="516"/>
      <c r="B89" s="516"/>
      <c r="C89" s="516"/>
      <c r="D89" s="516"/>
      <c r="E89" s="516"/>
      <c r="F89" s="516"/>
      <c r="G89" s="516"/>
      <c r="H89" s="516"/>
      <c r="I89" s="516"/>
      <c r="J89" s="516"/>
      <c r="K89" s="516"/>
      <c r="L89" s="72"/>
      <c r="M89" s="72"/>
      <c r="N89" s="72"/>
      <c r="O89" s="72"/>
      <c r="P89" s="72"/>
    </row>
    <row r="90" spans="1:16" x14ac:dyDescent="0.3">
      <c r="A90" s="298" t="str">
        <f>'KD &amp; IPK'!B57</f>
        <v>3.6</v>
      </c>
      <c r="B90" s="14"/>
      <c r="C90" s="11"/>
      <c r="D90" s="11"/>
      <c r="E90" s="11"/>
      <c r="F90" s="22"/>
      <c r="G90" s="23">
        <f>F90*4/100</f>
        <v>0</v>
      </c>
      <c r="H90" s="24"/>
      <c r="I90" s="25"/>
      <c r="J90" s="15"/>
      <c r="K90" s="15"/>
      <c r="L90" s="72"/>
      <c r="M90" s="72"/>
      <c r="N90" s="72"/>
      <c r="O90" s="72"/>
      <c r="P90" s="72"/>
    </row>
    <row r="91" spans="1:16" ht="40" customHeight="1" x14ac:dyDescent="0.3">
      <c r="A91" s="491" t="str">
        <f>'KD &amp; IPK'!D57</f>
        <v>Menganalisis besaran fisis
pada gerak melingkar dengan laju konstan (tetap) dan penerapannya dalam kehidupan sehari-hari</v>
      </c>
      <c r="B91" s="392" t="str">
        <f>'KD &amp; IPK'!G57&amp;" "&amp;'KD &amp; IPK'!H57</f>
        <v>3.6.1 Mengidentifikasi penerapan gerak melingkar dalam kehidupan sehari-hari</v>
      </c>
      <c r="C91" s="292">
        <v>72</v>
      </c>
      <c r="D91" s="292">
        <v>78</v>
      </c>
      <c r="E91" s="292">
        <v>78</v>
      </c>
      <c r="F91" s="371">
        <f>IFERROR((AVERAGE(C91,D91,E91))," ")</f>
        <v>76</v>
      </c>
      <c r="G91" s="23"/>
      <c r="H91" s="24"/>
      <c r="I91" s="25"/>
      <c r="J91" s="15"/>
      <c r="K91" s="15"/>
      <c r="L91" s="72"/>
      <c r="M91" s="72"/>
      <c r="N91" s="72"/>
      <c r="O91" s="72"/>
      <c r="P91" s="72"/>
    </row>
    <row r="92" spans="1:16" ht="40" customHeight="1" x14ac:dyDescent="0.3">
      <c r="A92" s="494"/>
      <c r="B92" s="392" t="str">
        <f>'KD &amp; IPK'!G58&amp;" "&amp;'KD &amp; IPK'!H58</f>
        <v>3.6.2 Menganalisis variabel yang mempengaruhi gerak melingkar</v>
      </c>
      <c r="C92" s="292">
        <v>70</v>
      </c>
      <c r="D92" s="292">
        <v>79</v>
      </c>
      <c r="E92" s="292">
        <v>78</v>
      </c>
      <c r="F92" s="371">
        <f>IFERROR((AVERAGE(C92,D92,E92))," ")</f>
        <v>75.666666666666671</v>
      </c>
      <c r="G92" s="23"/>
      <c r="H92" s="24"/>
      <c r="I92" s="25"/>
      <c r="J92" s="15"/>
      <c r="K92" s="15"/>
      <c r="L92" s="72"/>
      <c r="M92" s="72"/>
      <c r="N92" s="72"/>
      <c r="O92" s="72"/>
      <c r="P92" s="72"/>
    </row>
    <row r="93" spans="1:16" ht="40" customHeight="1" x14ac:dyDescent="0.3">
      <c r="A93" s="494"/>
      <c r="B93" s="392" t="str">
        <f>'KD &amp; IPK'!G59&amp;" "&amp;'KD &amp; IPK'!H59</f>
        <v>3.6.3 Menjelaskan perbedaan GMB dan GMBB</v>
      </c>
      <c r="C93" s="292">
        <v>70</v>
      </c>
      <c r="D93" s="292">
        <v>78</v>
      </c>
      <c r="E93" s="292">
        <v>78</v>
      </c>
      <c r="F93" s="371">
        <f>IFERROR((AVERAGE(C93,D93,E93))," ")</f>
        <v>75.333333333333329</v>
      </c>
      <c r="G93" s="23"/>
      <c r="H93" s="24"/>
      <c r="I93" s="25"/>
      <c r="J93" s="15"/>
      <c r="K93" s="15"/>
      <c r="L93" s="72"/>
      <c r="M93" s="72"/>
      <c r="N93" s="72"/>
      <c r="O93" s="72"/>
      <c r="P93" s="72"/>
    </row>
    <row r="94" spans="1:16" ht="40" customHeight="1" x14ac:dyDescent="0.3">
      <c r="A94" s="494"/>
      <c r="B94" s="392" t="str">
        <f>'KD &amp; IPK'!G60&amp;" "&amp;'KD &amp; IPK'!H60</f>
        <v>3.6.4 Menerapkan konsep GMB dan GMBB dalam penyelesaian masalah secara matematis</v>
      </c>
      <c r="C94" s="292">
        <v>72</v>
      </c>
      <c r="D94" s="292">
        <v>77</v>
      </c>
      <c r="E94" s="292">
        <v>78</v>
      </c>
      <c r="F94" s="371">
        <f>IFERROR((AVERAGE(C94,D94,E94))," ")</f>
        <v>75.666666666666671</v>
      </c>
      <c r="G94" s="23"/>
      <c r="H94" s="24"/>
      <c r="I94" s="25"/>
      <c r="J94" s="15"/>
      <c r="K94" s="15"/>
      <c r="L94" s="72"/>
      <c r="M94" s="72"/>
      <c r="N94" s="72"/>
      <c r="O94" s="72"/>
      <c r="P94" s="72"/>
    </row>
    <row r="95" spans="1:16" ht="40" customHeight="1" x14ac:dyDescent="0.3">
      <c r="A95" s="492"/>
      <c r="B95" s="392" t="str">
        <f>'KD &amp; IPK'!G61&amp;" "&amp;'KD &amp; IPK'!H61</f>
        <v>- -</v>
      </c>
      <c r="C95" s="292"/>
      <c r="D95" s="292"/>
      <c r="E95" s="292"/>
      <c r="F95" s="371" t="str">
        <f>IFERROR((AVERAGE(C95,D95,E95))," ")</f>
        <v xml:space="preserve"> </v>
      </c>
      <c r="G95" s="23"/>
      <c r="H95" s="24"/>
      <c r="I95" s="25"/>
      <c r="J95" s="15"/>
      <c r="K95" s="15"/>
      <c r="L95" s="72"/>
      <c r="M95" s="72"/>
      <c r="N95" s="72"/>
      <c r="O95" s="72"/>
      <c r="P95" s="72"/>
    </row>
    <row r="96" spans="1:16" x14ac:dyDescent="0.3">
      <c r="A96" s="304"/>
      <c r="B96" s="480" t="str">
        <f>"JUMLAH KKM KD "&amp;A90</f>
        <v>JUMLAH KKM KD 3.6</v>
      </c>
      <c r="C96" s="481"/>
      <c r="D96" s="481"/>
      <c r="E96" s="482"/>
      <c r="F96" s="372">
        <f>IFERROR((AVERAGE(F91:F95))," ")</f>
        <v>75.666666666666671</v>
      </c>
      <c r="G96" s="29"/>
      <c r="H96" s="27"/>
      <c r="I96" s="28"/>
      <c r="J96" s="6" t="s">
        <v>22</v>
      </c>
      <c r="K96" s="6"/>
      <c r="L96" s="72"/>
      <c r="M96" s="72"/>
      <c r="N96" s="72"/>
      <c r="O96" s="72"/>
      <c r="P96" s="72"/>
    </row>
    <row r="97" spans="1:16" x14ac:dyDescent="0.3">
      <c r="A97" s="296" t="str">
        <f>'KD &amp; IPK'!B62</f>
        <v>4.6</v>
      </c>
      <c r="B97" s="43"/>
      <c r="C97" s="11"/>
      <c r="D97" s="11"/>
      <c r="E97" s="11"/>
      <c r="F97" s="22"/>
      <c r="G97" s="44"/>
      <c r="H97" s="24"/>
      <c r="I97" s="25">
        <f>H96*4/100</f>
        <v>0</v>
      </c>
      <c r="J97" s="15"/>
      <c r="K97" s="15"/>
      <c r="L97" s="72"/>
      <c r="M97" s="72"/>
      <c r="N97" s="72"/>
      <c r="O97" s="72"/>
      <c r="P97" s="72"/>
    </row>
    <row r="98" spans="1:16" ht="40" customHeight="1" x14ac:dyDescent="0.3">
      <c r="A98" s="491" t="str">
        <f>'KD &amp; IPK'!D62</f>
        <v>Melakukan percobaan berikut presentasi hasilnya tentang gerak melingkar, makna fisis dan pemanfaatannya</v>
      </c>
      <c r="B98" s="390" t="str">
        <f>'KD &amp; IPK'!G62&amp;" "&amp;'KD &amp; IPK'!H62</f>
        <v>4.6.1 Melakukan percobaan gerak melingkar menggunakan alat dan bahan sederhana yang mudah ditemukan di lingkungan sehari-hari</v>
      </c>
      <c r="C98" s="292">
        <v>70</v>
      </c>
      <c r="D98" s="292">
        <v>78</v>
      </c>
      <c r="E98" s="292">
        <v>80</v>
      </c>
      <c r="F98" s="22"/>
      <c r="G98" s="35"/>
      <c r="H98" s="371">
        <f>IFERROR((AVERAGE(C98:E98))," ")</f>
        <v>76</v>
      </c>
      <c r="I98" s="25"/>
      <c r="J98" s="15"/>
      <c r="K98" s="15"/>
      <c r="L98" s="72"/>
      <c r="M98" s="72"/>
      <c r="N98" s="72"/>
      <c r="O98" s="72"/>
      <c r="P98" s="72"/>
    </row>
    <row r="99" spans="1:16" ht="40" customHeight="1" x14ac:dyDescent="0.3">
      <c r="A99" s="492"/>
      <c r="B99" s="390" t="str">
        <f>'KD &amp; IPK'!G63&amp;" "&amp;'KD &amp; IPK'!H63</f>
        <v>4.6.2 Mempresentasikan hasil percobaan gerak melingkar</v>
      </c>
      <c r="C99" s="292">
        <v>70</v>
      </c>
      <c r="D99" s="292">
        <v>78</v>
      </c>
      <c r="E99" s="292">
        <v>80</v>
      </c>
      <c r="F99" s="22"/>
      <c r="G99" s="35"/>
      <c r="H99" s="371">
        <f>IFERROR((AVERAGE(C99:E99))," ")</f>
        <v>76</v>
      </c>
      <c r="I99" s="25"/>
      <c r="J99" s="15"/>
      <c r="K99" s="15"/>
      <c r="L99" s="72"/>
      <c r="M99" s="72"/>
      <c r="N99" s="72"/>
      <c r="O99" s="72"/>
      <c r="P99" s="72"/>
    </row>
    <row r="100" spans="1:16" x14ac:dyDescent="0.3">
      <c r="A100" s="297"/>
      <c r="B100" s="477" t="str">
        <f>"JUMLAH KKM KD "&amp;A97</f>
        <v>JUMLAH KKM KD 4.6</v>
      </c>
      <c r="C100" s="478"/>
      <c r="D100" s="478"/>
      <c r="E100" s="478"/>
      <c r="F100" s="479"/>
      <c r="G100" s="29"/>
      <c r="H100" s="372">
        <f>IFERROR((AVERAGE(H98:H99))," ")</f>
        <v>76</v>
      </c>
      <c r="I100" s="28"/>
      <c r="J100" s="6"/>
      <c r="K100" s="6" t="s">
        <v>22</v>
      </c>
      <c r="L100" s="72"/>
      <c r="M100" s="72"/>
      <c r="N100" s="72"/>
      <c r="O100" s="72"/>
      <c r="P100" s="72"/>
    </row>
    <row r="101" spans="1:16" x14ac:dyDescent="0.3">
      <c r="A101" s="303"/>
      <c r="B101" s="3"/>
      <c r="C101" s="4"/>
      <c r="D101" s="4"/>
      <c r="E101" s="4"/>
      <c r="F101" s="40"/>
      <c r="G101" s="41"/>
      <c r="H101" s="41"/>
      <c r="I101" s="42"/>
      <c r="J101" s="5"/>
      <c r="K101" s="5"/>
      <c r="L101" s="72"/>
      <c r="M101" s="72"/>
      <c r="N101" s="72"/>
      <c r="O101" s="72"/>
      <c r="P101" s="72"/>
    </row>
    <row r="102" spans="1:16" x14ac:dyDescent="0.3">
      <c r="A102" s="298" t="str">
        <f>'KD &amp; IPK'!B64</f>
        <v>3.7</v>
      </c>
      <c r="B102" s="14"/>
      <c r="C102" s="11"/>
      <c r="D102" s="11"/>
      <c r="E102" s="11"/>
      <c r="F102" s="22"/>
      <c r="G102" s="24"/>
      <c r="H102" s="24"/>
      <c r="I102" s="25"/>
      <c r="J102" s="15"/>
      <c r="K102" s="15"/>
      <c r="L102" s="72"/>
      <c r="M102" s="72"/>
      <c r="N102" s="72"/>
      <c r="O102" s="72"/>
      <c r="P102" s="72"/>
    </row>
    <row r="103" spans="1:16" ht="40" customHeight="1" x14ac:dyDescent="0.3">
      <c r="A103" s="491" t="str">
        <f>'KD &amp; IPK'!D64</f>
        <v>Menganalisis interaksi pada gaya serta hubungan antara gaya, massa dan gerak lurus benda serta penerapannya dalam kehidupan sehari-hari</v>
      </c>
      <c r="B103" s="392" t="str">
        <f>'KD &amp; IPK'!G64&amp;" "&amp;'KD &amp; IPK'!H64</f>
        <v>3.7.1 Menjelaskan perbedaan konsep kinematika dan dinamika</v>
      </c>
      <c r="C103" s="292">
        <v>71</v>
      </c>
      <c r="D103" s="292">
        <v>75</v>
      </c>
      <c r="E103" s="292">
        <v>80</v>
      </c>
      <c r="F103" s="371">
        <f>IFERROR((AVERAGE(C103,D103,E103))," ")</f>
        <v>75.333333333333329</v>
      </c>
      <c r="G103" s="23"/>
      <c r="H103" s="24"/>
      <c r="I103" s="25"/>
      <c r="J103" s="15"/>
      <c r="K103" s="15"/>
      <c r="L103" s="72"/>
      <c r="M103" s="72"/>
      <c r="N103" s="72"/>
      <c r="O103" s="72"/>
      <c r="P103" s="72"/>
    </row>
    <row r="104" spans="1:16" ht="40" customHeight="1" x14ac:dyDescent="0.3">
      <c r="A104" s="494"/>
      <c r="B104" s="392" t="str">
        <f>'KD &amp; IPK'!G65&amp;" "&amp;'KD &amp; IPK'!H65</f>
        <v>3.7.2 Mengidentifikasi gaya yang bekerja pada suatu benda</v>
      </c>
      <c r="C104" s="292">
        <v>71</v>
      </c>
      <c r="D104" s="292">
        <v>75</v>
      </c>
      <c r="E104" s="292">
        <v>80</v>
      </c>
      <c r="F104" s="371">
        <f>IFERROR((AVERAGE(C104,D104,E104))," ")</f>
        <v>75.333333333333329</v>
      </c>
      <c r="G104" s="23"/>
      <c r="H104" s="24"/>
      <c r="I104" s="25"/>
      <c r="J104" s="15"/>
      <c r="K104" s="15"/>
      <c r="L104" s="72"/>
      <c r="M104" s="72"/>
      <c r="N104" s="72"/>
      <c r="O104" s="72"/>
      <c r="P104" s="72"/>
    </row>
    <row r="105" spans="1:16" ht="40" customHeight="1" x14ac:dyDescent="0.3">
      <c r="A105" s="494"/>
      <c r="B105" s="392" t="str">
        <f>'KD &amp; IPK'!G66&amp;" "&amp;'KD &amp; IPK'!H66</f>
        <v>3.7.3 Menjelaskan konsep hukum Newton</v>
      </c>
      <c r="C105" s="292">
        <v>71</v>
      </c>
      <c r="D105" s="292">
        <v>75</v>
      </c>
      <c r="E105" s="292">
        <v>80</v>
      </c>
      <c r="F105" s="371">
        <f>IFERROR((AVERAGE(C105,D105,E105))," ")</f>
        <v>75.333333333333329</v>
      </c>
      <c r="G105" s="23"/>
      <c r="H105" s="24"/>
      <c r="I105" s="25"/>
      <c r="J105" s="15"/>
      <c r="K105" s="15"/>
      <c r="L105" s="72"/>
      <c r="M105" s="72"/>
      <c r="N105" s="72"/>
      <c r="O105" s="72"/>
      <c r="P105" s="72"/>
    </row>
    <row r="106" spans="1:16" ht="40" customHeight="1" x14ac:dyDescent="0.3">
      <c r="A106" s="494"/>
      <c r="B106" s="392" t="str">
        <f>'KD &amp; IPK'!G67&amp;" "&amp;'KD &amp; IPK'!H67</f>
        <v>3.7.4 Menerapkan konsep hukum Newton dalam penyelesaian masalah pada sebuah sistem</v>
      </c>
      <c r="C106" s="292">
        <v>71</v>
      </c>
      <c r="D106" s="292">
        <v>75</v>
      </c>
      <c r="E106" s="292">
        <v>80</v>
      </c>
      <c r="F106" s="371">
        <f>IFERROR((AVERAGE(C106,D106,E106))," ")</f>
        <v>75.333333333333329</v>
      </c>
      <c r="G106" s="23"/>
      <c r="H106" s="24"/>
      <c r="I106" s="25"/>
      <c r="J106" s="15"/>
      <c r="K106" s="15"/>
      <c r="L106" s="72"/>
      <c r="M106" s="72"/>
      <c r="N106" s="72"/>
      <c r="O106" s="72"/>
      <c r="P106" s="72"/>
    </row>
    <row r="107" spans="1:16" ht="40" customHeight="1" x14ac:dyDescent="0.3">
      <c r="A107" s="494"/>
      <c r="B107" s="392" t="str">
        <f>'KD &amp; IPK'!G68&amp;" "&amp;'KD &amp; IPK'!H68</f>
        <v>- -</v>
      </c>
      <c r="C107" s="292"/>
      <c r="D107" s="292"/>
      <c r="E107" s="292"/>
      <c r="F107" s="371" t="str">
        <f>IFERROR((AVERAGE(C107,D107,E107))," ")</f>
        <v xml:space="preserve"> </v>
      </c>
      <c r="G107" s="23"/>
      <c r="H107" s="24"/>
      <c r="I107" s="25"/>
      <c r="J107" s="15"/>
      <c r="K107" s="15"/>
      <c r="L107" s="72"/>
      <c r="M107" s="72"/>
      <c r="N107" s="72"/>
      <c r="O107" s="72"/>
      <c r="P107" s="72"/>
    </row>
    <row r="108" spans="1:16" x14ac:dyDescent="0.3">
      <c r="A108" s="304"/>
      <c r="B108" s="480" t="str">
        <f>"JUMLAH KKM KD "&amp;A109</f>
        <v>JUMLAH KKM KD 4.7</v>
      </c>
      <c r="C108" s="481"/>
      <c r="D108" s="481"/>
      <c r="E108" s="482"/>
      <c r="F108" s="372">
        <f>IFERROR((AVERAGE(F103:F107))," ")</f>
        <v>75.333333333333329</v>
      </c>
      <c r="G108" s="29"/>
      <c r="H108" s="27"/>
      <c r="I108" s="28"/>
      <c r="J108" s="6" t="s">
        <v>22</v>
      </c>
      <c r="K108" s="6"/>
      <c r="L108" s="72"/>
      <c r="M108" s="72"/>
      <c r="N108" s="72"/>
      <c r="O108" s="72"/>
      <c r="P108" s="72"/>
    </row>
    <row r="109" spans="1:16" x14ac:dyDescent="0.3">
      <c r="A109" s="305" t="str">
        <f>'KD &amp; IPK'!B69</f>
        <v>4.7</v>
      </c>
      <c r="B109" s="14"/>
      <c r="C109" s="47"/>
      <c r="D109" s="47"/>
      <c r="E109" s="47"/>
      <c r="F109" s="22"/>
      <c r="G109" s="44"/>
      <c r="H109" s="48"/>
      <c r="I109" s="25">
        <f>H108*4/100</f>
        <v>0</v>
      </c>
      <c r="J109" s="15"/>
      <c r="K109" s="15"/>
      <c r="L109" s="72"/>
      <c r="M109" s="72"/>
      <c r="N109" s="72"/>
      <c r="O109" s="72"/>
      <c r="P109" s="72"/>
    </row>
    <row r="110" spans="1:16" ht="40" customHeight="1" x14ac:dyDescent="0.3">
      <c r="A110" s="491" t="str">
        <f>'KD &amp; IPK'!D69</f>
        <v>Melakukan percobaan berikut presentasi hasilnya terkait gaya serta hubungan gaya, massa dan percepatan dalam gerak lurus benda dengan menerapkan metode
ilmiah</v>
      </c>
      <c r="B110" s="392" t="str">
        <f>'KD &amp; IPK'!G69&amp;" "&amp;'KD &amp; IPK'!H69</f>
        <v>4.7.1 Melakukan percobaan tentang hukum Newton menggunakan aplikasi Phet Simulasi</v>
      </c>
      <c r="C110" s="295">
        <v>72</v>
      </c>
      <c r="D110" s="295">
        <v>75</v>
      </c>
      <c r="E110" s="295">
        <v>78</v>
      </c>
      <c r="F110" s="22"/>
      <c r="G110" s="35"/>
      <c r="H110" s="375">
        <f>IFERROR((AVERAGE(C110:E110))," ")</f>
        <v>75</v>
      </c>
      <c r="I110" s="25"/>
      <c r="J110" s="15"/>
      <c r="K110" s="15"/>
      <c r="L110" s="72"/>
      <c r="M110" s="72"/>
      <c r="N110" s="72"/>
      <c r="O110" s="72"/>
      <c r="P110" s="72"/>
    </row>
    <row r="111" spans="1:16" ht="40" customHeight="1" x14ac:dyDescent="0.3">
      <c r="A111" s="492"/>
      <c r="B111" s="392" t="str">
        <f>'KD &amp; IPK'!G70&amp;" "&amp;'KD &amp; IPK'!H70</f>
        <v>4.7.2 Mempresentasi hasil percobaan tentang hukum Newton menggunakan aplikasi Phet Simulasi</v>
      </c>
      <c r="C111" s="292">
        <v>72</v>
      </c>
      <c r="D111" s="292">
        <v>75</v>
      </c>
      <c r="E111" s="292">
        <v>78</v>
      </c>
      <c r="F111" s="22"/>
      <c r="G111" s="35"/>
      <c r="H111" s="375">
        <f>IFERROR((AVERAGE(C111:E111))," ")</f>
        <v>75</v>
      </c>
      <c r="I111" s="25"/>
      <c r="J111" s="15"/>
      <c r="K111" s="15"/>
      <c r="L111" s="72"/>
      <c r="M111" s="72"/>
      <c r="N111" s="72"/>
      <c r="O111" s="72"/>
      <c r="P111" s="72"/>
    </row>
    <row r="112" spans="1:16" x14ac:dyDescent="0.3">
      <c r="A112" s="304"/>
      <c r="B112" s="477" t="str">
        <f>"JUMLAH KKM KD "&amp;A109</f>
        <v>JUMLAH KKM KD 4.7</v>
      </c>
      <c r="C112" s="478"/>
      <c r="D112" s="478"/>
      <c r="E112" s="478"/>
      <c r="F112" s="479"/>
      <c r="G112" s="29"/>
      <c r="H112" s="372">
        <f>IFERROR((AVERAGE(H110:H111))," ")</f>
        <v>75</v>
      </c>
      <c r="I112" s="28"/>
      <c r="J112" s="6"/>
      <c r="K112" s="6" t="s">
        <v>22</v>
      </c>
      <c r="L112" s="72"/>
      <c r="M112" s="72"/>
      <c r="N112" s="72"/>
      <c r="O112" s="72"/>
      <c r="P112" s="72"/>
    </row>
    <row r="113" spans="1:16" x14ac:dyDescent="0.3">
      <c r="A113" s="306"/>
      <c r="B113" s="3"/>
      <c r="C113" s="4"/>
      <c r="D113" s="4"/>
      <c r="E113" s="4"/>
      <c r="F113" s="40"/>
      <c r="G113" s="49"/>
      <c r="H113" s="41"/>
      <c r="I113" s="42"/>
      <c r="J113" s="5"/>
      <c r="K113" s="5"/>
      <c r="L113" s="72"/>
      <c r="M113" s="72"/>
      <c r="N113" s="72"/>
      <c r="O113" s="72"/>
      <c r="P113" s="72"/>
    </row>
    <row r="114" spans="1:16" x14ac:dyDescent="0.3">
      <c r="A114" s="307" t="str">
        <f>'KD &amp; IPK'!B71</f>
        <v>3.8</v>
      </c>
      <c r="B114" s="14"/>
      <c r="C114" s="11"/>
      <c r="D114" s="11"/>
      <c r="E114" s="11"/>
      <c r="F114" s="22"/>
      <c r="G114" s="23">
        <f>F114*4/100</f>
        <v>0</v>
      </c>
      <c r="H114" s="24"/>
      <c r="I114" s="25"/>
      <c r="J114" s="15"/>
      <c r="K114" s="15"/>
      <c r="L114" s="72"/>
      <c r="M114" s="72"/>
      <c r="N114" s="72"/>
      <c r="O114" s="72"/>
      <c r="P114" s="72"/>
    </row>
    <row r="115" spans="1:16" ht="40" customHeight="1" x14ac:dyDescent="0.3">
      <c r="A115" s="491" t="str">
        <f>'KD &amp; IPK'!D71</f>
        <v>Menganalisis keteraturan
gerak planet dan satelit dalam Tata Surya berdasarkan hukum-hukum Newton</v>
      </c>
      <c r="B115" s="392" t="str">
        <f>'KD &amp; IPK'!G71&amp;" "&amp;'KD &amp; IPK'!H71</f>
        <v>3.8.1 Menjelaskan fenomena sehari-hari yang berkaitan dengan rotasi planet dan keteraturannya terhadap benda langit yang lain</v>
      </c>
      <c r="C115" s="292">
        <v>70</v>
      </c>
      <c r="D115" s="292">
        <v>78</v>
      </c>
      <c r="E115" s="292">
        <v>78</v>
      </c>
      <c r="F115" s="371">
        <f>IFERROR((AVERAGE(C115,D115,E115))," ")</f>
        <v>75.333333333333329</v>
      </c>
      <c r="G115" s="23"/>
      <c r="H115" s="24"/>
      <c r="I115" s="25"/>
      <c r="J115" s="15"/>
      <c r="K115" s="15"/>
      <c r="L115" s="72"/>
      <c r="M115" s="72"/>
      <c r="N115" s="72"/>
      <c r="O115" s="72"/>
      <c r="P115" s="72"/>
    </row>
    <row r="116" spans="1:16" ht="40" customHeight="1" x14ac:dyDescent="0.3">
      <c r="A116" s="494"/>
      <c r="B116" s="392" t="str">
        <f>'KD &amp; IPK'!G72&amp;" "&amp;'KD &amp; IPK'!H72</f>
        <v>3.8.2 Menjelaskan hubungan rotasi planet dan keteraturan benda langit terhadap hukum Newton</v>
      </c>
      <c r="C116" s="292">
        <v>70</v>
      </c>
      <c r="D116" s="292">
        <v>78</v>
      </c>
      <c r="E116" s="292">
        <v>78</v>
      </c>
      <c r="F116" s="371">
        <f>IFERROR((AVERAGE(C116,D116,E116))," ")</f>
        <v>75.333333333333329</v>
      </c>
      <c r="G116" s="23"/>
      <c r="H116" s="24"/>
      <c r="I116" s="25"/>
      <c r="J116" s="15"/>
      <c r="K116" s="15"/>
      <c r="L116" s="72"/>
      <c r="M116" s="72"/>
      <c r="N116" s="72"/>
      <c r="O116" s="72"/>
      <c r="P116" s="72"/>
    </row>
    <row r="117" spans="1:16" ht="40" customHeight="1" x14ac:dyDescent="0.3">
      <c r="A117" s="494"/>
      <c r="B117" s="392" t="str">
        <f>'KD &amp; IPK'!G73&amp;" "&amp;'KD &amp; IPK'!H73</f>
        <v>3.8.3 Menentukan variabel yang mempengaruhi gaya gravitasi planet</v>
      </c>
      <c r="C117" s="292">
        <v>70</v>
      </c>
      <c r="D117" s="292">
        <v>78</v>
      </c>
      <c r="E117" s="292">
        <v>78</v>
      </c>
      <c r="F117" s="371">
        <f>IFERROR((AVERAGE(C117,D117,E117))," ")</f>
        <v>75.333333333333329</v>
      </c>
      <c r="G117" s="23"/>
      <c r="H117" s="24"/>
      <c r="I117" s="25"/>
      <c r="J117" s="15"/>
      <c r="K117" s="15"/>
      <c r="L117" s="72"/>
      <c r="M117" s="72"/>
      <c r="N117" s="72"/>
      <c r="O117" s="72"/>
      <c r="P117" s="72"/>
    </row>
    <row r="118" spans="1:16" ht="40" customHeight="1" x14ac:dyDescent="0.3">
      <c r="A118" s="494"/>
      <c r="B118" s="392" t="str">
        <f>'KD &amp; IPK'!G74&amp;" "&amp;'KD &amp; IPK'!H74</f>
        <v>3.8.4 Menentukan besar gaya gravitasi suatu planet</v>
      </c>
      <c r="C118" s="292">
        <v>70</v>
      </c>
      <c r="D118" s="292">
        <v>78</v>
      </c>
      <c r="E118" s="292">
        <v>78</v>
      </c>
      <c r="F118" s="371">
        <f>IFERROR((AVERAGE(C118,D118,E118))," ")</f>
        <v>75.333333333333329</v>
      </c>
      <c r="G118" s="23"/>
      <c r="H118" s="24"/>
      <c r="I118" s="25"/>
      <c r="J118" s="15"/>
      <c r="K118" s="15"/>
      <c r="L118" s="72"/>
      <c r="M118" s="72"/>
      <c r="N118" s="72"/>
      <c r="O118" s="72"/>
      <c r="P118" s="72"/>
    </row>
    <row r="119" spans="1:16" ht="40" customHeight="1" x14ac:dyDescent="0.3">
      <c r="A119" s="492"/>
      <c r="B119" s="392" t="str">
        <f>'KD &amp; IPK'!G75&amp;" "&amp;'KD &amp; IPK'!H75</f>
        <v>- -</v>
      </c>
      <c r="C119" s="292"/>
      <c r="D119" s="292"/>
      <c r="E119" s="292"/>
      <c r="F119" s="371" t="str">
        <f>IFERROR((AVERAGE(C119,D119,E119))," ")</f>
        <v xml:space="preserve"> </v>
      </c>
      <c r="G119" s="23"/>
      <c r="H119" s="24"/>
      <c r="I119" s="25"/>
      <c r="J119" s="15"/>
      <c r="K119" s="15"/>
      <c r="L119" s="72"/>
      <c r="M119" s="72"/>
      <c r="N119" s="72"/>
      <c r="O119" s="72"/>
      <c r="P119" s="72"/>
    </row>
    <row r="120" spans="1:16" x14ac:dyDescent="0.3">
      <c r="A120" s="304"/>
      <c r="B120" s="480" t="str">
        <f>"JUMLAH KKM KD "&amp;A114</f>
        <v>JUMLAH KKM KD 3.8</v>
      </c>
      <c r="C120" s="481"/>
      <c r="D120" s="481"/>
      <c r="E120" s="482"/>
      <c r="F120" s="372">
        <f>IFERROR((AVERAGE(F115:F119))," ")</f>
        <v>75.333333333333329</v>
      </c>
      <c r="G120" s="29"/>
      <c r="H120" s="27"/>
      <c r="I120" s="28"/>
      <c r="J120" s="6" t="s">
        <v>22</v>
      </c>
      <c r="K120" s="6"/>
      <c r="L120" s="72"/>
      <c r="M120" s="72"/>
      <c r="N120" s="72"/>
      <c r="O120" s="72"/>
      <c r="P120" s="72"/>
    </row>
    <row r="121" spans="1:16" x14ac:dyDescent="0.3">
      <c r="A121" s="307" t="str">
        <f>'KD &amp; IPK'!B76</f>
        <v>4.8</v>
      </c>
      <c r="B121" s="12"/>
      <c r="C121" s="11"/>
      <c r="D121" s="11"/>
      <c r="E121" s="11"/>
      <c r="F121" s="22"/>
      <c r="G121" s="44"/>
      <c r="H121" s="22"/>
      <c r="I121" s="25"/>
      <c r="J121" s="15"/>
      <c r="K121" s="15"/>
      <c r="L121" s="72"/>
      <c r="M121" s="72"/>
      <c r="N121" s="72"/>
      <c r="O121" s="72"/>
      <c r="P121" s="72"/>
    </row>
    <row r="122" spans="1:16" ht="40" customHeight="1" x14ac:dyDescent="0.3">
      <c r="A122" s="491" t="str">
        <f>'KD &amp; IPK'!D76</f>
        <v>Menyajikan karya mengenai gerak satelit buatan yang mengorbit bumi, pemanfaatan dan dampak yang ditimbulkannya dari penelusuran berbagai sumber informasi</v>
      </c>
      <c r="B122" s="390" t="str">
        <f>'KD &amp; IPK'!G76&amp;" "&amp;'KD &amp; IPK'!H76</f>
        <v>4.8.1 Membuat alat peraga sederhana gerak satelit terhadap planet</v>
      </c>
      <c r="C122" s="292">
        <v>70</v>
      </c>
      <c r="D122" s="292">
        <v>77</v>
      </c>
      <c r="E122" s="292">
        <v>78</v>
      </c>
      <c r="F122" s="50"/>
      <c r="G122" s="35"/>
      <c r="H122" s="371">
        <f>IFERROR((AVERAGE(C122:E122))," ")</f>
        <v>75</v>
      </c>
      <c r="I122" s="25"/>
      <c r="J122" s="15"/>
      <c r="K122" s="15"/>
      <c r="L122" s="72"/>
      <c r="M122" s="72"/>
      <c r="N122" s="72"/>
      <c r="O122" s="72"/>
      <c r="P122" s="72"/>
    </row>
    <row r="123" spans="1:16" ht="40" customHeight="1" x14ac:dyDescent="0.3">
      <c r="A123" s="492"/>
      <c r="B123" s="390" t="str">
        <f>'KD &amp; IPK'!G77&amp;" "&amp;'KD &amp; IPK'!H77</f>
        <v>4.8.2 Mempresentasikan hasil karya alat peraga sederhana gerak satelit terhadap planet</v>
      </c>
      <c r="C123" s="292">
        <v>70</v>
      </c>
      <c r="D123" s="292">
        <v>77</v>
      </c>
      <c r="E123" s="292">
        <v>78</v>
      </c>
      <c r="F123" s="50"/>
      <c r="G123" s="35"/>
      <c r="H123" s="371">
        <f>IFERROR((AVERAGE(C123:E123))," ")</f>
        <v>75</v>
      </c>
      <c r="I123" s="25"/>
      <c r="J123" s="15"/>
      <c r="K123" s="15"/>
      <c r="L123" s="72"/>
      <c r="M123" s="72"/>
      <c r="N123" s="72"/>
      <c r="O123" s="72"/>
      <c r="P123" s="72"/>
    </row>
    <row r="124" spans="1:16" x14ac:dyDescent="0.3">
      <c r="A124" s="297"/>
      <c r="B124" s="477" t="str">
        <f>"JUMLAH KKM KD "&amp;A121</f>
        <v>JUMLAH KKM KD 4.8</v>
      </c>
      <c r="C124" s="478"/>
      <c r="D124" s="478"/>
      <c r="E124" s="478"/>
      <c r="F124" s="479"/>
      <c r="G124" s="29"/>
      <c r="H124" s="372">
        <f>IFERROR((AVERAGE(H122:H123))," ")</f>
        <v>75</v>
      </c>
      <c r="I124" s="28"/>
      <c r="J124" s="6"/>
      <c r="K124" s="6" t="s">
        <v>22</v>
      </c>
      <c r="L124" s="72"/>
      <c r="M124" s="72"/>
      <c r="N124" s="72"/>
      <c r="O124" s="72"/>
      <c r="P124" s="72"/>
    </row>
    <row r="125" spans="1:16" x14ac:dyDescent="0.3">
      <c r="A125" s="303"/>
      <c r="B125" s="3"/>
      <c r="C125" s="4"/>
      <c r="D125" s="4"/>
      <c r="E125" s="4"/>
      <c r="F125" s="40"/>
      <c r="G125" s="41"/>
      <c r="H125" s="41"/>
      <c r="I125" s="42"/>
      <c r="J125" s="5"/>
      <c r="K125" s="5"/>
      <c r="L125" s="72"/>
      <c r="M125" s="72"/>
      <c r="N125" s="72"/>
      <c r="O125" s="72"/>
      <c r="P125" s="72"/>
    </row>
    <row r="126" spans="1:16" x14ac:dyDescent="0.3">
      <c r="A126" s="296" t="str">
        <f>'KD &amp; IPK'!B78</f>
        <v>3.9</v>
      </c>
      <c r="B126" s="14"/>
      <c r="C126" s="11"/>
      <c r="D126" s="11"/>
      <c r="E126" s="11"/>
      <c r="F126" s="22"/>
      <c r="G126" s="24"/>
      <c r="H126" s="24"/>
      <c r="I126" s="25"/>
      <c r="J126" s="15"/>
      <c r="K126" s="15"/>
      <c r="L126" s="72"/>
      <c r="M126" s="72"/>
      <c r="N126" s="72"/>
      <c r="O126" s="72"/>
      <c r="P126" s="72"/>
    </row>
    <row r="127" spans="1:16" ht="40" customHeight="1" x14ac:dyDescent="0.3">
      <c r="A127" s="491" t="str">
        <f>'KD &amp; IPK'!D78</f>
        <v>Menganalisis konsep energi, usaha (kerja), hubungan usaha (kerja) dan perubahan energi, hukum kekekalan energi, serta penerapannya dalam peristiwa sehari-hari</v>
      </c>
      <c r="B127" s="392" t="str">
        <f>'KD &amp; IPK'!G78&amp;" "&amp;'KD &amp; IPK'!H78</f>
        <v>3.9.1 Menjelaskan konsep usaha</v>
      </c>
      <c r="C127" s="292">
        <v>70</v>
      </c>
      <c r="D127" s="292">
        <v>79</v>
      </c>
      <c r="E127" s="292">
        <v>78</v>
      </c>
      <c r="F127" s="371">
        <f>IFERROR((AVERAGE(C127,D127,E127))," ")</f>
        <v>75.666666666666671</v>
      </c>
      <c r="G127" s="23"/>
      <c r="H127" s="24"/>
      <c r="I127" s="25"/>
      <c r="J127" s="15"/>
      <c r="K127" s="15"/>
      <c r="L127" s="72"/>
      <c r="M127" s="72"/>
      <c r="N127" s="72"/>
      <c r="O127" s="72"/>
      <c r="P127" s="72"/>
    </row>
    <row r="128" spans="1:16" ht="40" customHeight="1" x14ac:dyDescent="0.3">
      <c r="A128" s="494"/>
      <c r="B128" s="392" t="str">
        <f>'KD &amp; IPK'!G79&amp;" "&amp;'KD &amp; IPK'!H79</f>
        <v>3.9.2 Mengidentifikasi varibel yang mempengaruhi usaha</v>
      </c>
      <c r="C128" s="292">
        <v>70</v>
      </c>
      <c r="D128" s="292">
        <v>79</v>
      </c>
      <c r="E128" s="292">
        <v>78</v>
      </c>
      <c r="F128" s="371">
        <f>IFERROR((AVERAGE(C128,D128,E128))," ")</f>
        <v>75.666666666666671</v>
      </c>
      <c r="G128" s="23"/>
      <c r="H128" s="24"/>
      <c r="I128" s="25"/>
      <c r="J128" s="15"/>
      <c r="K128" s="15"/>
      <c r="L128" s="72"/>
      <c r="M128" s="72"/>
      <c r="N128" s="72"/>
      <c r="O128" s="72"/>
      <c r="P128" s="72"/>
    </row>
    <row r="129" spans="1:18" ht="40" customHeight="1" x14ac:dyDescent="0.3">
      <c r="A129" s="494"/>
      <c r="B129" s="392" t="str">
        <f>'KD &amp; IPK'!G80&amp;" "&amp;'KD &amp; IPK'!H80</f>
        <v>3.9.3 Mengidentifikasi hubungan usaha terhadap energi mekanik</v>
      </c>
      <c r="C129" s="292">
        <v>70</v>
      </c>
      <c r="D129" s="292">
        <v>79</v>
      </c>
      <c r="E129" s="292">
        <v>78</v>
      </c>
      <c r="F129" s="371">
        <f>IFERROR((AVERAGE(C129,D129,E129))," ")</f>
        <v>75.666666666666671</v>
      </c>
      <c r="G129" s="23"/>
      <c r="H129" s="24"/>
      <c r="I129" s="25"/>
      <c r="J129" s="15"/>
      <c r="K129" s="15"/>
      <c r="L129" s="72"/>
      <c r="M129" s="72"/>
      <c r="N129" s="72"/>
      <c r="O129" s="72"/>
      <c r="P129" s="72"/>
    </row>
    <row r="130" spans="1:18" ht="40" customHeight="1" x14ac:dyDescent="0.3">
      <c r="A130" s="494"/>
      <c r="B130" s="392" t="str">
        <f>'KD &amp; IPK'!G81&amp;" "&amp;'KD &amp; IPK'!H81</f>
        <v>3.9.4 Menganalisis perubahan energi</v>
      </c>
      <c r="C130" s="292">
        <v>70</v>
      </c>
      <c r="D130" s="292">
        <v>79</v>
      </c>
      <c r="E130" s="292">
        <v>78</v>
      </c>
      <c r="F130" s="371">
        <f>IFERROR((AVERAGE(C130,D130,E130))," ")</f>
        <v>75.666666666666671</v>
      </c>
      <c r="G130" s="23"/>
      <c r="H130" s="24"/>
      <c r="I130" s="25"/>
      <c r="J130" s="15"/>
      <c r="K130" s="15"/>
      <c r="L130" s="72"/>
      <c r="M130" s="72"/>
      <c r="N130" s="72"/>
      <c r="O130" s="72"/>
      <c r="P130" s="72"/>
    </row>
    <row r="131" spans="1:18" ht="40" customHeight="1" x14ac:dyDescent="0.3">
      <c r="A131" s="492"/>
      <c r="B131" s="392" t="str">
        <f>'KD &amp; IPK'!G82&amp;" "&amp;'KD &amp; IPK'!H82</f>
        <v>3.9.5 Menerapkan konsep usaha dan energi dalam penyelesaian masalah secara matematis</v>
      </c>
      <c r="C131" s="292">
        <v>70</v>
      </c>
      <c r="D131" s="292">
        <v>79</v>
      </c>
      <c r="E131" s="292">
        <v>78</v>
      </c>
      <c r="F131" s="371">
        <f>IFERROR((AVERAGE(C131,D131,E131))," ")</f>
        <v>75.666666666666671</v>
      </c>
      <c r="G131" s="23"/>
      <c r="H131" s="24"/>
      <c r="I131" s="25"/>
      <c r="J131" s="15"/>
      <c r="K131" s="15"/>
      <c r="L131" s="72"/>
      <c r="M131" s="72"/>
      <c r="N131" s="72"/>
      <c r="O131" s="72"/>
      <c r="P131" s="72"/>
    </row>
    <row r="132" spans="1:18" x14ac:dyDescent="0.3">
      <c r="A132" s="304"/>
      <c r="B132" s="480" t="str">
        <f>"JUMLAH KKM KD "&amp;A126</f>
        <v>JUMLAH KKM KD 3.9</v>
      </c>
      <c r="C132" s="481"/>
      <c r="D132" s="481"/>
      <c r="E132" s="482"/>
      <c r="F132" s="372">
        <f>IFERROR((AVERAGE(F127:F131))," ")</f>
        <v>75.666666666666671</v>
      </c>
      <c r="G132" s="29"/>
      <c r="H132" s="27"/>
      <c r="I132" s="28"/>
      <c r="J132" s="6" t="s">
        <v>22</v>
      </c>
      <c r="K132" s="6"/>
      <c r="L132" s="72"/>
      <c r="M132" s="72"/>
      <c r="N132" s="72"/>
      <c r="O132" s="72"/>
      <c r="P132" s="72"/>
    </row>
    <row r="133" spans="1:18" x14ac:dyDescent="0.3">
      <c r="A133" s="298" t="str">
        <f>'KD &amp; IPK'!B83</f>
        <v>4.9</v>
      </c>
      <c r="B133" s="14"/>
      <c r="C133" s="11"/>
      <c r="D133" s="11"/>
      <c r="E133" s="11"/>
      <c r="F133" s="22"/>
      <c r="G133" s="44"/>
      <c r="H133" s="24"/>
      <c r="I133" s="25">
        <f>H132*4/100</f>
        <v>0</v>
      </c>
      <c r="J133" s="15"/>
      <c r="K133" s="15"/>
      <c r="L133" s="72"/>
      <c r="M133" s="72"/>
      <c r="N133" s="72"/>
      <c r="O133" s="72"/>
      <c r="P133" s="72"/>
    </row>
    <row r="134" spans="1:18" ht="40" customHeight="1" x14ac:dyDescent="0.3">
      <c r="A134" s="491" t="str">
        <f>'KD &amp; IPK'!D83</f>
        <v>Menerapkan metode ilmiah untuk mengajukan gagasan penyelesaian masalah gerak dalam kehidupan sehari-hari, yang berkaitan dengan
konsep energi, usaha (kerja) dan hukum kekekalan energi</v>
      </c>
      <c r="B134" s="392" t="str">
        <f>'KD &amp; IPK'!G83&amp;" "&amp;'KD &amp; IPK'!H83</f>
        <v>4.9.1 Melakukan percobaan usaha dan energi menggunakan aplikasi Phet Simulasi</v>
      </c>
      <c r="C134" s="292">
        <v>70</v>
      </c>
      <c r="D134" s="292">
        <v>78</v>
      </c>
      <c r="E134" s="292">
        <v>80</v>
      </c>
      <c r="F134" s="22"/>
      <c r="G134" s="35"/>
      <c r="H134" s="371">
        <f>IFERROR((AVERAGE(C134:E134))," ")</f>
        <v>76</v>
      </c>
      <c r="I134" s="25"/>
      <c r="J134" s="15"/>
      <c r="K134" s="15"/>
      <c r="L134" s="72"/>
      <c r="M134" s="72"/>
      <c r="N134" s="72"/>
      <c r="O134" s="72"/>
      <c r="P134" s="72"/>
    </row>
    <row r="135" spans="1:18" ht="40" customHeight="1" x14ac:dyDescent="0.3">
      <c r="A135" s="492"/>
      <c r="B135" s="392" t="str">
        <f>'KD &amp; IPK'!G84&amp;" "&amp;'KD &amp; IPK'!H84</f>
        <v>4.9.2 Mempresentasikan hasil percobaan usaha dan energi dari aplikasi Phet Simulasi</v>
      </c>
      <c r="C135" s="292">
        <v>70</v>
      </c>
      <c r="D135" s="292">
        <v>78</v>
      </c>
      <c r="E135" s="292">
        <v>80</v>
      </c>
      <c r="F135" s="22"/>
      <c r="G135" s="35"/>
      <c r="H135" s="371">
        <f>IFERROR((AVERAGE(C135:E135))," ")</f>
        <v>76</v>
      </c>
      <c r="I135" s="25"/>
      <c r="J135" s="15"/>
      <c r="K135" s="15"/>
      <c r="L135" s="72"/>
      <c r="M135" s="72"/>
      <c r="N135" s="72"/>
      <c r="O135" s="72"/>
      <c r="P135" s="72"/>
    </row>
    <row r="136" spans="1:18" x14ac:dyDescent="0.3">
      <c r="A136" s="297"/>
      <c r="B136" s="477" t="str">
        <f>"JUMLAH KKM KD "&amp;A133</f>
        <v>JUMLAH KKM KD 4.9</v>
      </c>
      <c r="C136" s="478"/>
      <c r="D136" s="478"/>
      <c r="E136" s="478"/>
      <c r="F136" s="479"/>
      <c r="G136" s="29"/>
      <c r="H136" s="372">
        <f>IFERROR((AVERAGE(H134:H135))," ")</f>
        <v>76</v>
      </c>
      <c r="I136" s="28"/>
      <c r="J136" s="6"/>
      <c r="K136" s="6" t="s">
        <v>22</v>
      </c>
      <c r="L136" s="72"/>
      <c r="M136" s="72"/>
      <c r="N136" s="72"/>
      <c r="O136" s="72"/>
      <c r="P136" s="72"/>
    </row>
    <row r="137" spans="1:18" x14ac:dyDescent="0.3">
      <c r="A137" s="303"/>
      <c r="B137" s="3"/>
      <c r="C137" s="4"/>
      <c r="D137" s="4"/>
      <c r="E137" s="4"/>
      <c r="F137" s="40"/>
      <c r="G137" s="41"/>
      <c r="H137" s="41"/>
      <c r="I137" s="42"/>
      <c r="J137" s="5"/>
      <c r="K137" s="5"/>
      <c r="L137" s="72"/>
      <c r="M137" s="72"/>
      <c r="N137" s="72"/>
      <c r="O137" s="72"/>
      <c r="P137" s="72"/>
      <c r="R137" s="72"/>
    </row>
    <row r="138" spans="1:18" s="72" customFormat="1" x14ac:dyDescent="0.3">
      <c r="A138" s="298" t="str">
        <f>'KD &amp; IPK'!B85</f>
        <v>3.10</v>
      </c>
      <c r="B138" s="14"/>
      <c r="C138" s="11"/>
      <c r="D138" s="11"/>
      <c r="E138" s="11"/>
      <c r="F138" s="22"/>
      <c r="G138" s="24"/>
      <c r="H138" s="24"/>
      <c r="I138" s="25"/>
      <c r="J138" s="15"/>
      <c r="K138" s="15"/>
    </row>
    <row r="139" spans="1:18" s="72" customFormat="1" ht="40" customHeight="1" x14ac:dyDescent="0.3">
      <c r="A139" s="491" t="str">
        <f>'KD &amp; IPK'!D85</f>
        <v>Menerapkan konsep
momentum dan impuls, serta hukum kekekalan momentum dalam kehidupan sehari-hari</v>
      </c>
      <c r="B139" s="392" t="str">
        <f>'KD &amp; IPK'!G85&amp;" "&amp;'KD &amp; IPK'!H85</f>
        <v>3.10.1 Mengidentifikasi fenomena kehidupan sehari-hari yang berkaitan dengan konsep momentum</v>
      </c>
      <c r="C139" s="292">
        <v>70</v>
      </c>
      <c r="D139" s="292">
        <v>74</v>
      </c>
      <c r="E139" s="292">
        <v>77</v>
      </c>
      <c r="F139" s="371">
        <f>IFERROR((AVERAGE(C139:E139))," ")</f>
        <v>73.666666666666671</v>
      </c>
      <c r="G139" s="23"/>
      <c r="H139" s="24"/>
      <c r="I139" s="25"/>
      <c r="J139" s="15"/>
      <c r="K139" s="15"/>
    </row>
    <row r="140" spans="1:18" s="72" customFormat="1" ht="40" customHeight="1" x14ac:dyDescent="0.3">
      <c r="A140" s="494"/>
      <c r="B140" s="392" t="str">
        <f>'KD &amp; IPK'!G86&amp;" "&amp;'KD &amp; IPK'!H86</f>
        <v>3.10.2 Menganalisis momentum pada suatu kejadian secara matematis</v>
      </c>
      <c r="C140" s="292">
        <v>70</v>
      </c>
      <c r="D140" s="292">
        <v>74</v>
      </c>
      <c r="E140" s="292">
        <v>77</v>
      </c>
      <c r="F140" s="371">
        <f>IFERROR((AVERAGE(C140:E140))," ")</f>
        <v>73.666666666666671</v>
      </c>
      <c r="G140" s="23"/>
      <c r="H140" s="24"/>
      <c r="I140" s="25"/>
      <c r="J140" s="15"/>
      <c r="K140" s="15"/>
    </row>
    <row r="141" spans="1:18" s="72" customFormat="1" ht="40" customHeight="1" x14ac:dyDescent="0.3">
      <c r="A141" s="494"/>
      <c r="B141" s="392" t="str">
        <f>'KD &amp; IPK'!G87&amp;" "&amp;'KD &amp; IPK'!H87</f>
        <v xml:space="preserve">3.10.3 Menjelaskan konsep impuls </v>
      </c>
      <c r="C141" s="292">
        <v>70</v>
      </c>
      <c r="D141" s="292">
        <v>74</v>
      </c>
      <c r="E141" s="292">
        <v>77</v>
      </c>
      <c r="F141" s="371">
        <f>IFERROR((AVERAGE(C141:E141))," ")</f>
        <v>73.666666666666671</v>
      </c>
      <c r="G141" s="23"/>
      <c r="H141" s="24"/>
      <c r="I141" s="25"/>
      <c r="J141" s="15"/>
      <c r="K141" s="15"/>
    </row>
    <row r="142" spans="1:18" s="72" customFormat="1" ht="40" customHeight="1" x14ac:dyDescent="0.3">
      <c r="A142" s="494"/>
      <c r="B142" s="392" t="str">
        <f>'KD &amp; IPK'!G88&amp;" "&amp;'KD &amp; IPK'!H88</f>
        <v xml:space="preserve">3.10.4 Menganalisis variabel yang mempengaruhi hukum kekekalan momentum </v>
      </c>
      <c r="C142" s="292">
        <v>70</v>
      </c>
      <c r="D142" s="292">
        <v>74</v>
      </c>
      <c r="E142" s="292">
        <v>77</v>
      </c>
      <c r="F142" s="371">
        <f>IFERROR((AVERAGE(C142:E142))," ")</f>
        <v>73.666666666666671</v>
      </c>
      <c r="G142" s="23"/>
      <c r="H142" s="24"/>
      <c r="I142" s="25"/>
      <c r="J142" s="15"/>
      <c r="K142" s="15"/>
    </row>
    <row r="143" spans="1:18" s="72" customFormat="1" ht="40" customHeight="1" x14ac:dyDescent="0.3">
      <c r="A143" s="492"/>
      <c r="B143" s="392" t="str">
        <f>'KD &amp; IPK'!G89&amp;" "&amp;'KD &amp; IPK'!H89</f>
        <v>3.10.5 Menganalisis peristiwa tumbukan dalam kehidupan sehari-hari</v>
      </c>
      <c r="C143" s="292">
        <v>70</v>
      </c>
      <c r="D143" s="292">
        <v>74</v>
      </c>
      <c r="E143" s="292">
        <v>77</v>
      </c>
      <c r="F143" s="371">
        <f>IFERROR((AVERAGE(C143:E143))," ")</f>
        <v>73.666666666666671</v>
      </c>
      <c r="G143" s="23"/>
      <c r="H143" s="24"/>
      <c r="I143" s="25"/>
      <c r="J143" s="15"/>
      <c r="K143" s="15"/>
    </row>
    <row r="144" spans="1:18" s="72" customFormat="1" x14ac:dyDescent="0.3">
      <c r="A144" s="297"/>
      <c r="B144" s="488" t="str">
        <f>"JUMLAH KKM KD "&amp;A138</f>
        <v>JUMLAH KKM KD 3.10</v>
      </c>
      <c r="C144" s="489"/>
      <c r="D144" s="489"/>
      <c r="E144" s="490"/>
      <c r="F144" s="372">
        <f>IFERROR((AVERAGE(F139:F143))," ")</f>
        <v>73.666666666666671</v>
      </c>
      <c r="G144" s="27"/>
      <c r="H144" s="27"/>
      <c r="I144" s="28"/>
      <c r="J144" s="6" t="s">
        <v>22</v>
      </c>
      <c r="K144" s="6"/>
    </row>
    <row r="145" spans="1:18" s="72" customFormat="1" x14ac:dyDescent="0.3">
      <c r="A145" s="298" t="str">
        <f>'KD &amp; IPK'!B90</f>
        <v>4.10</v>
      </c>
      <c r="B145" s="14"/>
      <c r="C145" s="11"/>
      <c r="D145" s="11"/>
      <c r="E145" s="11"/>
      <c r="F145" s="22"/>
      <c r="G145" s="24"/>
      <c r="H145" s="24"/>
      <c r="I145" s="25"/>
      <c r="J145" s="15"/>
      <c r="K145" s="15"/>
    </row>
    <row r="146" spans="1:18" s="72" customFormat="1" ht="40" customHeight="1" x14ac:dyDescent="0.3">
      <c r="A146" s="491" t="str">
        <f>'KD &amp; IPK'!D90</f>
        <v>Menyajikan hasil pengujian penerapan hukum kekekalan momentum, misalnya bola jatuh bebas ke lantai dan roket sederhana</v>
      </c>
      <c r="B146" s="392" t="str">
        <f>'KD &amp; IPK'!G90&amp;" "&amp;'KD &amp; IPK'!H90</f>
        <v>4.10.1 Melakukan perobaan momentum dan impuls menggunakan aplikasi Phet Simulasi</v>
      </c>
      <c r="C146" s="292">
        <v>72</v>
      </c>
      <c r="D146" s="292">
        <v>70</v>
      </c>
      <c r="E146" s="292">
        <v>80</v>
      </c>
      <c r="F146" s="22"/>
      <c r="G146" s="23"/>
      <c r="H146" s="371">
        <f>IFERROR((AVERAGE(C146:E146))," ")</f>
        <v>74</v>
      </c>
      <c r="I146" s="25"/>
      <c r="J146" s="15"/>
      <c r="K146" s="15"/>
    </row>
    <row r="147" spans="1:18" s="72" customFormat="1" ht="40" customHeight="1" x14ac:dyDescent="0.3">
      <c r="A147" s="492"/>
      <c r="B147" s="392" t="str">
        <f>'KD &amp; IPK'!G91&amp;" "&amp;'KD &amp; IPK'!H91</f>
        <v>4.10.2 Mempresentasikan hasil percobaan momentum dan impuls dari aplikasi Phet Simulasi</v>
      </c>
      <c r="C147" s="292">
        <v>72</v>
      </c>
      <c r="D147" s="292">
        <v>70</v>
      </c>
      <c r="E147" s="292">
        <v>80</v>
      </c>
      <c r="F147" s="22"/>
      <c r="G147" s="23"/>
      <c r="H147" s="371">
        <f>IFERROR((AVERAGE(C147:E147))," ")</f>
        <v>74</v>
      </c>
      <c r="I147" s="25"/>
      <c r="J147" s="15"/>
      <c r="K147" s="15"/>
    </row>
    <row r="148" spans="1:18" s="72" customFormat="1" x14ac:dyDescent="0.3">
      <c r="A148" s="308"/>
      <c r="B148" s="477" t="str">
        <f>"JUMLAH KKM KD "&amp;A145</f>
        <v>JUMLAH KKM KD 4.10</v>
      </c>
      <c r="C148" s="478"/>
      <c r="D148" s="478"/>
      <c r="E148" s="478"/>
      <c r="F148" s="479"/>
      <c r="G148" s="27"/>
      <c r="H148" s="372">
        <f>IFERROR((AVERAGE(H146:H147))," ")</f>
        <v>74</v>
      </c>
      <c r="I148" s="28"/>
      <c r="J148" s="6"/>
      <c r="K148" s="6" t="s">
        <v>22</v>
      </c>
    </row>
    <row r="149" spans="1:18" s="72" customFormat="1" x14ac:dyDescent="0.3">
      <c r="A149" s="303"/>
      <c r="B149" s="3"/>
      <c r="C149" s="4"/>
      <c r="D149" s="4"/>
      <c r="E149" s="4"/>
      <c r="F149" s="40"/>
      <c r="G149" s="41"/>
      <c r="H149" s="41"/>
      <c r="I149" s="42"/>
      <c r="J149" s="5"/>
      <c r="K149" s="5"/>
      <c r="R149" s="54"/>
    </row>
    <row r="150" spans="1:18" x14ac:dyDescent="0.3">
      <c r="A150" s="298">
        <f>'KD &amp; IPK'!B92</f>
        <v>0</v>
      </c>
      <c r="B150" s="43"/>
      <c r="C150" s="11"/>
      <c r="D150" s="11"/>
      <c r="E150" s="11"/>
      <c r="F150" s="22"/>
      <c r="G150" s="24"/>
      <c r="H150" s="24"/>
      <c r="I150" s="23"/>
      <c r="J150" s="15"/>
      <c r="K150" s="15"/>
      <c r="L150" s="72"/>
      <c r="M150" s="72"/>
      <c r="N150" s="72"/>
      <c r="O150" s="72"/>
      <c r="P150" s="72"/>
    </row>
    <row r="151" spans="1:18" ht="40" customHeight="1" x14ac:dyDescent="0.3">
      <c r="A151" s="493" t="str">
        <f>'KD &amp; IPK'!D92</f>
        <v>-</v>
      </c>
      <c r="B151" s="392" t="str">
        <f>'KD &amp; IPK'!G92&amp;" "&amp;'KD &amp; IPK'!H92</f>
        <v xml:space="preserve"> </v>
      </c>
      <c r="C151" s="292"/>
      <c r="D151" s="292"/>
      <c r="E151" s="292"/>
      <c r="F151" s="371" t="str">
        <f>IFERROR((AVERAGE(C151,D151,E151))," ")</f>
        <v xml:space="preserve"> </v>
      </c>
      <c r="G151" s="23"/>
      <c r="H151" s="24"/>
      <c r="I151" s="23"/>
      <c r="J151" s="15"/>
      <c r="K151" s="15"/>
      <c r="L151" s="72"/>
      <c r="M151" s="72"/>
      <c r="N151" s="72"/>
      <c r="O151" s="72"/>
      <c r="P151" s="72"/>
    </row>
    <row r="152" spans="1:18" ht="40" customHeight="1" x14ac:dyDescent="0.3">
      <c r="A152" s="493"/>
      <c r="B152" s="392" t="str">
        <f>'KD &amp; IPK'!G93&amp;" "&amp;'KD &amp; IPK'!H93</f>
        <v xml:space="preserve"> </v>
      </c>
      <c r="C152" s="292"/>
      <c r="D152" s="292"/>
      <c r="E152" s="292"/>
      <c r="F152" s="371" t="str">
        <f>IFERROR((AVERAGE(C152,D152,E152))," ")</f>
        <v xml:space="preserve"> </v>
      </c>
      <c r="G152" s="23"/>
      <c r="H152" s="24"/>
      <c r="I152" s="23"/>
      <c r="J152" s="15"/>
      <c r="K152" s="15"/>
      <c r="L152" s="72"/>
      <c r="M152" s="72"/>
      <c r="N152" s="72"/>
      <c r="O152" s="72"/>
      <c r="P152" s="72"/>
    </row>
    <row r="153" spans="1:18" ht="40" customHeight="1" x14ac:dyDescent="0.3">
      <c r="A153" s="493"/>
      <c r="B153" s="392" t="str">
        <f>'KD &amp; IPK'!G94&amp;" "&amp;'KD &amp; IPK'!H94</f>
        <v xml:space="preserve"> </v>
      </c>
      <c r="C153" s="292"/>
      <c r="D153" s="292"/>
      <c r="E153" s="292"/>
      <c r="F153" s="371" t="str">
        <f>IFERROR((AVERAGE(C153,D153,E153))," ")</f>
        <v xml:space="preserve"> </v>
      </c>
      <c r="G153" s="23"/>
      <c r="H153" s="24"/>
      <c r="I153" s="23"/>
      <c r="J153" s="15"/>
      <c r="K153" s="15"/>
      <c r="L153" s="72"/>
      <c r="M153" s="72"/>
      <c r="N153" s="72"/>
      <c r="O153" s="72"/>
      <c r="P153" s="72"/>
    </row>
    <row r="154" spans="1:18" ht="40" customHeight="1" x14ac:dyDescent="0.3">
      <c r="A154" s="493"/>
      <c r="B154" s="392" t="str">
        <f>'KD &amp; IPK'!G95&amp;" "&amp;'KD &amp; IPK'!H95</f>
        <v xml:space="preserve"> </v>
      </c>
      <c r="C154" s="292"/>
      <c r="D154" s="292"/>
      <c r="E154" s="292"/>
      <c r="F154" s="371" t="str">
        <f>IFERROR((AVERAGE(C154,D154,E154))," ")</f>
        <v xml:space="preserve"> </v>
      </c>
      <c r="G154" s="23"/>
      <c r="H154" s="24"/>
      <c r="I154" s="23"/>
      <c r="J154" s="15"/>
      <c r="K154" s="15"/>
      <c r="L154" s="72"/>
      <c r="M154" s="72"/>
      <c r="N154" s="72"/>
      <c r="O154" s="72"/>
      <c r="P154" s="72"/>
    </row>
    <row r="155" spans="1:18" ht="40" customHeight="1" x14ac:dyDescent="0.3">
      <c r="A155" s="493"/>
      <c r="B155" s="392" t="str">
        <f>'KD &amp; IPK'!G96&amp;" "&amp;'KD &amp; IPK'!H96</f>
        <v xml:space="preserve"> </v>
      </c>
      <c r="C155" s="292"/>
      <c r="D155" s="292"/>
      <c r="E155" s="292"/>
      <c r="F155" s="371" t="str">
        <f>IFERROR((AVERAGE(C155,D155,E155))," ")</f>
        <v xml:space="preserve"> </v>
      </c>
      <c r="G155" s="23"/>
      <c r="H155" s="24"/>
      <c r="I155" s="23"/>
      <c r="J155" s="15"/>
      <c r="K155" s="15"/>
      <c r="L155" s="72"/>
      <c r="M155" s="72"/>
      <c r="N155" s="72"/>
      <c r="O155" s="72"/>
      <c r="P155" s="72"/>
    </row>
    <row r="156" spans="1:18" x14ac:dyDescent="0.3">
      <c r="A156" s="309"/>
      <c r="B156" s="480" t="str">
        <f>"JUMLAH KKM KD "&amp;A150</f>
        <v>JUMLAH KKM KD 0</v>
      </c>
      <c r="C156" s="481"/>
      <c r="D156" s="481"/>
      <c r="E156" s="482"/>
      <c r="F156" s="372" t="str">
        <f>IFERROR((AVERAGE(F151:F155))," ")</f>
        <v xml:space="preserve"> </v>
      </c>
      <c r="G156" s="29"/>
      <c r="H156" s="27"/>
      <c r="I156" s="27" t="e">
        <f>#REF!*4/100</f>
        <v>#REF!</v>
      </c>
      <c r="J156" s="6" t="s">
        <v>22</v>
      </c>
      <c r="K156" s="6"/>
      <c r="L156" s="72"/>
      <c r="M156" s="72"/>
      <c r="N156" s="72"/>
      <c r="O156" s="72"/>
      <c r="P156" s="72"/>
    </row>
    <row r="157" spans="1:18" x14ac:dyDescent="0.3">
      <c r="A157" s="296">
        <f>'KD &amp; IPK'!B97</f>
        <v>0</v>
      </c>
      <c r="B157" s="51"/>
      <c r="C157" s="11"/>
      <c r="D157" s="11"/>
      <c r="E157" s="11"/>
      <c r="F157" s="22"/>
      <c r="G157" s="44"/>
      <c r="H157" s="22"/>
      <c r="I157" s="23"/>
      <c r="J157" s="15"/>
      <c r="K157" s="15"/>
      <c r="L157" s="72"/>
      <c r="M157" s="72"/>
      <c r="N157" s="72"/>
      <c r="O157" s="72"/>
      <c r="P157" s="72"/>
    </row>
    <row r="158" spans="1:18" ht="40" customHeight="1" x14ac:dyDescent="0.3">
      <c r="A158" s="491" t="str">
        <f>'KD &amp; IPK'!D97</f>
        <v>-</v>
      </c>
      <c r="B158" s="392" t="str">
        <f>'KD &amp; IPK'!G97&amp;" "&amp;'KD &amp; IPK'!H97</f>
        <v xml:space="preserve"> </v>
      </c>
      <c r="C158" s="292"/>
      <c r="D158" s="292"/>
      <c r="E158" s="292"/>
      <c r="F158" s="22"/>
      <c r="G158" s="35"/>
      <c r="H158" s="371" t="str">
        <f>IFERROR((AVERAGE(C158:E158))," ")</f>
        <v xml:space="preserve"> </v>
      </c>
      <c r="I158" s="23"/>
      <c r="J158" s="15"/>
      <c r="K158" s="15"/>
      <c r="L158" s="72"/>
      <c r="M158" s="72"/>
      <c r="N158" s="72"/>
      <c r="O158" s="72"/>
      <c r="P158" s="72"/>
    </row>
    <row r="159" spans="1:18" ht="40" customHeight="1" x14ac:dyDescent="0.3">
      <c r="A159" s="492"/>
      <c r="B159" s="392" t="str">
        <f>'KD &amp; IPK'!G98&amp;" "&amp;'KD &amp; IPK'!H98</f>
        <v xml:space="preserve"> </v>
      </c>
      <c r="C159" s="292"/>
      <c r="D159" s="292"/>
      <c r="E159" s="292"/>
      <c r="F159" s="22"/>
      <c r="G159" s="35"/>
      <c r="H159" s="371" t="str">
        <f>IFERROR((AVERAGE(C159:E159))," ")</f>
        <v xml:space="preserve"> </v>
      </c>
      <c r="I159" s="23"/>
      <c r="J159" s="15"/>
      <c r="K159" s="15"/>
      <c r="L159" s="72"/>
      <c r="M159" s="72"/>
      <c r="N159" s="72"/>
      <c r="O159" s="72"/>
      <c r="P159" s="72"/>
    </row>
    <row r="160" spans="1:18" x14ac:dyDescent="0.3">
      <c r="A160" s="1"/>
      <c r="B160" s="477" t="str">
        <f>"JUMLAH KKM KD "&amp;A157</f>
        <v>JUMLAH KKM KD 0</v>
      </c>
      <c r="C160" s="478"/>
      <c r="D160" s="478"/>
      <c r="E160" s="478"/>
      <c r="F160" s="479"/>
      <c r="G160" s="29"/>
      <c r="H160" s="372" t="str">
        <f>IFERROR((AVERAGE(H158:H159))," ")</f>
        <v xml:space="preserve"> </v>
      </c>
      <c r="I160" s="27"/>
      <c r="J160" s="6"/>
      <c r="K160" s="6" t="s">
        <v>22</v>
      </c>
      <c r="L160" s="72"/>
      <c r="M160" s="72"/>
      <c r="N160" s="72"/>
      <c r="O160" s="72"/>
      <c r="P160" s="72"/>
    </row>
    <row r="161" spans="1:16" x14ac:dyDescent="0.3">
      <c r="A161" s="39"/>
      <c r="B161" s="3"/>
      <c r="C161" s="4"/>
      <c r="D161" s="4"/>
      <c r="E161" s="4"/>
      <c r="F161" s="40"/>
      <c r="G161" s="41"/>
      <c r="H161" s="41"/>
      <c r="I161" s="42"/>
      <c r="J161" s="5"/>
      <c r="K161" s="5"/>
      <c r="L161" s="72"/>
      <c r="M161" s="72"/>
      <c r="N161" s="72"/>
      <c r="O161" s="72"/>
      <c r="P161" s="72"/>
    </row>
    <row r="162" spans="1:16" x14ac:dyDescent="0.3">
      <c r="A162" s="484"/>
      <c r="B162" s="484"/>
      <c r="C162" s="484"/>
      <c r="D162" s="484"/>
      <c r="E162" s="485"/>
      <c r="F162" s="371">
        <f>AVERAGE(F23,F35,F47,F59,F71,F83,F96,F108,F120,F132,F144,F156)</f>
        <v>75.103333333333325</v>
      </c>
      <c r="G162" s="371"/>
      <c r="H162" s="376">
        <f>AVERAGE(H27,H39,H51,H63,H75,H87,H100,H112,H124,H136,H148,H160)</f>
        <v>75.016666666666666</v>
      </c>
      <c r="I162" s="23">
        <f>H161*4/100</f>
        <v>0</v>
      </c>
      <c r="J162" s="15" t="s">
        <v>22</v>
      </c>
      <c r="K162" s="15" t="s">
        <v>22</v>
      </c>
      <c r="L162" s="72"/>
      <c r="M162" s="72"/>
      <c r="N162" s="72"/>
      <c r="O162" s="72"/>
      <c r="P162" s="72"/>
    </row>
    <row r="163" spans="1:16" x14ac:dyDescent="0.3">
      <c r="A163" s="486"/>
      <c r="B163" s="486"/>
      <c r="C163" s="486"/>
      <c r="D163" s="486"/>
      <c r="E163" s="487"/>
      <c r="F163" s="495">
        <f>AVERAGE(F162:H162)</f>
        <v>75.06</v>
      </c>
      <c r="G163" s="495"/>
      <c r="H163" s="495"/>
      <c r="I163" s="495"/>
      <c r="J163" s="495"/>
      <c r="K163" s="495"/>
      <c r="L163" s="72"/>
      <c r="M163" s="72"/>
      <c r="N163" s="72"/>
      <c r="O163" s="72"/>
      <c r="P163" s="72"/>
    </row>
    <row r="164" spans="1:16" x14ac:dyDescent="0.3">
      <c r="A164" s="7"/>
      <c r="B164" s="8"/>
      <c r="C164" s="16"/>
      <c r="D164" s="16"/>
      <c r="E164" s="16"/>
      <c r="F164" s="9"/>
      <c r="G164" s="9"/>
      <c r="H164" s="9"/>
      <c r="I164" s="9"/>
      <c r="J164" s="81"/>
      <c r="K164" s="81"/>
      <c r="L164" s="72"/>
      <c r="M164" s="72"/>
      <c r="N164" s="72"/>
      <c r="O164" s="72"/>
      <c r="P164" s="72"/>
    </row>
    <row r="165" spans="1:16" ht="15.5" x14ac:dyDescent="0.3">
      <c r="A165" s="310"/>
      <c r="B165" s="311"/>
      <c r="E165" s="121" t="str">
        <f>"Nanga Temenang,"&amp;" "&amp;Identitas!B17</f>
        <v>Nanga Temenang, 21 Juli 2021</v>
      </c>
      <c r="F165" s="121"/>
      <c r="G165" s="121"/>
      <c r="H165" s="121"/>
      <c r="I165" s="121"/>
      <c r="J165" s="121"/>
      <c r="K165" s="121"/>
      <c r="L165" s="72"/>
      <c r="M165" s="72"/>
      <c r="N165" s="72"/>
      <c r="O165" s="72"/>
      <c r="P165" s="72"/>
    </row>
    <row r="166" spans="1:16" ht="15.5" x14ac:dyDescent="0.35">
      <c r="A166" s="123" t="str">
        <f>'KD &amp; IPK'!A101</f>
        <v>Mengetahui,</v>
      </c>
      <c r="B166" s="123"/>
      <c r="E166" s="312"/>
      <c r="F166" s="314"/>
      <c r="G166" s="314"/>
      <c r="H166" s="314"/>
      <c r="I166" s="315"/>
      <c r="J166" s="316"/>
      <c r="K166" s="316"/>
      <c r="L166" s="72"/>
      <c r="M166" s="72"/>
      <c r="N166" s="72"/>
      <c r="O166" s="72"/>
      <c r="P166" s="72"/>
    </row>
    <row r="167" spans="1:16" ht="15.5" x14ac:dyDescent="0.35">
      <c r="A167" s="123" t="str">
        <f>'KD &amp; IPK'!A102</f>
        <v>Kepala SMA Negeri 2 Jongkong</v>
      </c>
      <c r="B167" s="123"/>
      <c r="E167" s="121" t="str">
        <f>"Guru"&amp;" "&amp;"Mata"&amp;" "&amp;"Pelajaran"&amp;" "&amp;Identitas!B14</f>
        <v>Guru Mata Pelajaran FISIKA</v>
      </c>
      <c r="F167" s="121"/>
      <c r="G167" s="121"/>
      <c r="H167" s="121"/>
      <c r="I167" s="121"/>
      <c r="J167" s="121"/>
      <c r="K167" s="121"/>
      <c r="L167" s="72"/>
      <c r="M167" s="72"/>
      <c r="N167" s="72"/>
      <c r="O167" s="72"/>
      <c r="P167" s="72"/>
    </row>
    <row r="168" spans="1:16" ht="15.5" x14ac:dyDescent="0.35">
      <c r="A168" s="123"/>
      <c r="B168" s="123"/>
      <c r="E168" s="313"/>
      <c r="F168" s="314"/>
      <c r="G168" s="314"/>
      <c r="H168" s="314"/>
      <c r="I168" s="315"/>
      <c r="J168" s="316"/>
      <c r="K168" s="316"/>
      <c r="L168" s="72"/>
      <c r="M168" s="72"/>
      <c r="N168" s="72"/>
      <c r="O168" s="72"/>
      <c r="P168" s="72"/>
    </row>
    <row r="169" spans="1:16" ht="15.5" x14ac:dyDescent="0.35">
      <c r="A169" s="123"/>
      <c r="B169" s="123"/>
      <c r="E169" s="313"/>
      <c r="F169" s="314"/>
      <c r="G169" s="314"/>
      <c r="H169" s="314"/>
      <c r="I169" s="315"/>
      <c r="J169" s="316"/>
      <c r="K169" s="316"/>
      <c r="L169" s="72"/>
      <c r="M169" s="72"/>
      <c r="N169" s="72"/>
      <c r="O169" s="72"/>
      <c r="P169" s="72"/>
    </row>
    <row r="170" spans="1:16" ht="15.5" x14ac:dyDescent="0.35">
      <c r="A170" s="123"/>
      <c r="B170" s="123"/>
      <c r="E170" s="313"/>
      <c r="F170" s="314"/>
      <c r="G170" s="314"/>
      <c r="H170" s="314"/>
      <c r="I170" s="315"/>
      <c r="J170" s="316"/>
      <c r="K170" s="316"/>
      <c r="L170" s="72"/>
      <c r="M170" s="72"/>
      <c r="N170" s="72"/>
      <c r="O170" s="72"/>
      <c r="P170" s="72"/>
    </row>
    <row r="171" spans="1:16" ht="15.5" x14ac:dyDescent="0.35">
      <c r="A171" s="380" t="str">
        <f>'KD &amp; IPK'!A106</f>
        <v>KUSNADI, S.Pd</v>
      </c>
      <c r="B171" s="123"/>
      <c r="E171" s="377" t="str">
        <f>Identitas!B12</f>
        <v>ARI LINTANG, S.Pd</v>
      </c>
      <c r="F171" s="377"/>
      <c r="G171" s="377"/>
      <c r="H171" s="377"/>
      <c r="I171" s="377"/>
      <c r="J171" s="377"/>
      <c r="K171" s="377"/>
      <c r="L171" s="72"/>
      <c r="M171" s="72"/>
      <c r="N171" s="72"/>
      <c r="O171" s="72"/>
      <c r="P171" s="72"/>
    </row>
    <row r="172" spans="1:16" ht="15.5" x14ac:dyDescent="0.35">
      <c r="A172" s="123" t="str">
        <f>'KD &amp; IPK'!A107</f>
        <v>NIP. 19791215 200502 1 001</v>
      </c>
      <c r="B172" s="123"/>
      <c r="E172" s="121" t="str">
        <f>"NIP."&amp;" "&amp;Identitas!B13</f>
        <v>NIP. 19950314 202012 1 014</v>
      </c>
      <c r="F172" s="121"/>
      <c r="G172" s="121"/>
      <c r="H172" s="121"/>
      <c r="I172" s="121"/>
      <c r="J172" s="121"/>
      <c r="K172" s="121"/>
      <c r="L172" s="72"/>
      <c r="M172" s="72"/>
    </row>
    <row r="173" spans="1:16" ht="15.5" x14ac:dyDescent="0.35">
      <c r="A173" s="60"/>
      <c r="B173" s="60"/>
      <c r="C173" s="59"/>
      <c r="D173" s="60"/>
      <c r="E173" s="60"/>
    </row>
  </sheetData>
  <sheetProtection algorithmName="SHA-512" hashValue="BtErc9d5r12LCvjFz9GI6PWMngLN49kUgza2rS4FT56CMSiJSl/qkj3oCf/IpcW0ftr/50BE+fKTu9oChLV2iA==" saltValue="CTqzYBF5vowTr2r/03a2uA==" spinCount="100000" sheet="1"/>
  <customSheetViews>
    <customSheetView guid="{6C28EDC6-9B9A-487C-AE29-3651CE232269}" hiddenColumns="1" topLeftCell="A125">
      <selection activeCell="C132" sqref="C132"/>
      <pageMargins left="0.31496062992125984" right="0.31496062992125984" top="0.74803149606299213" bottom="0.35433070866141736" header="0.31496062992125984" footer="0.31496062992125984"/>
      <pageSetup paperSize="9" orientation="landscape" horizontalDpi="4294967293" verticalDpi="0" r:id="rId1"/>
    </customSheetView>
  </customSheetViews>
  <mergeCells count="80">
    <mergeCell ref="A18:A22"/>
    <mergeCell ref="A25:A26"/>
    <mergeCell ref="A115:A119"/>
    <mergeCell ref="B120:E120"/>
    <mergeCell ref="A16:K16"/>
    <mergeCell ref="B148:F148"/>
    <mergeCell ref="A139:A143"/>
    <mergeCell ref="A146:A147"/>
    <mergeCell ref="B96:E96"/>
    <mergeCell ref="B100:F100"/>
    <mergeCell ref="A85:A86"/>
    <mergeCell ref="A91:A95"/>
    <mergeCell ref="A98:A99"/>
    <mergeCell ref="A61:A62"/>
    <mergeCell ref="A66:A70"/>
    <mergeCell ref="A73:A74"/>
    <mergeCell ref="A54:A58"/>
    <mergeCell ref="B136:F136"/>
    <mergeCell ref="A103:A107"/>
    <mergeCell ref="A78:A82"/>
    <mergeCell ref="A89:K89"/>
    <mergeCell ref="B108:E108"/>
    <mergeCell ref="B112:F112"/>
    <mergeCell ref="A110:A111"/>
    <mergeCell ref="A49:A50"/>
    <mergeCell ref="A30:A34"/>
    <mergeCell ref="A37:A38"/>
    <mergeCell ref="A42:A46"/>
    <mergeCell ref="N13:P13"/>
    <mergeCell ref="C14:C15"/>
    <mergeCell ref="D14:D15"/>
    <mergeCell ref="E14:E15"/>
    <mergeCell ref="F14:G15"/>
    <mergeCell ref="H14:I15"/>
    <mergeCell ref="J14:J15"/>
    <mergeCell ref="K14:K15"/>
    <mergeCell ref="N14:P14"/>
    <mergeCell ref="N17:N19"/>
    <mergeCell ref="O17:O19"/>
    <mergeCell ref="P17:P19"/>
    <mergeCell ref="B23:E23"/>
    <mergeCell ref="B47:E47"/>
    <mergeCell ref="B27:F27"/>
    <mergeCell ref="B35:E35"/>
    <mergeCell ref="B39:F39"/>
    <mergeCell ref="A13:A15"/>
    <mergeCell ref="B13:B15"/>
    <mergeCell ref="C13:E13"/>
    <mergeCell ref="F13:I13"/>
    <mergeCell ref="J13:K13"/>
    <mergeCell ref="A162:E162"/>
    <mergeCell ref="A163:E163"/>
    <mergeCell ref="B144:E144"/>
    <mergeCell ref="A122:A123"/>
    <mergeCell ref="B124:F124"/>
    <mergeCell ref="A158:A159"/>
    <mergeCell ref="A151:A155"/>
    <mergeCell ref="A127:A131"/>
    <mergeCell ref="A134:A135"/>
    <mergeCell ref="F163:K163"/>
    <mergeCell ref="B132:E132"/>
    <mergeCell ref="B156:E156"/>
    <mergeCell ref="B160:F160"/>
    <mergeCell ref="B51:F51"/>
    <mergeCell ref="B59:E59"/>
    <mergeCell ref="B63:F63"/>
    <mergeCell ref="B83:E83"/>
    <mergeCell ref="B87:F87"/>
    <mergeCell ref="B71:E71"/>
    <mergeCell ref="B75:F75"/>
    <mergeCell ref="A6:K6"/>
    <mergeCell ref="A8:K8"/>
    <mergeCell ref="A9:K9"/>
    <mergeCell ref="A10:K10"/>
    <mergeCell ref="A11:K11"/>
    <mergeCell ref="A1:K1"/>
    <mergeCell ref="A2:K2"/>
    <mergeCell ref="A3:K3"/>
    <mergeCell ref="A4:K4"/>
    <mergeCell ref="A5:K5"/>
  </mergeCells>
  <pageMargins left="0.31496062992125984" right="0.31496062992125984" top="0.35433070866141736" bottom="0.35433070866141736" header="0.31496062992125984" footer="0.31496062992125984"/>
  <pageSetup paperSize="9" fitToHeight="0" orientation="landscape" horizontalDpi="4294967293" verticalDpi="36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9BF4-B75F-4AFF-A0CE-1AFF69215DEC}">
  <sheetPr>
    <pageSetUpPr fitToPage="1"/>
  </sheetPr>
  <dimension ref="A1:Q58"/>
  <sheetViews>
    <sheetView showGridLines="0" topLeftCell="A22" workbookViewId="0">
      <selection activeCell="K33" sqref="K33"/>
    </sheetView>
  </sheetViews>
  <sheetFormatPr defaultRowHeight="14.5" x14ac:dyDescent="0.35"/>
  <cols>
    <col min="2" max="2" width="11.7265625" customWidth="1"/>
    <col min="3" max="3" width="20.453125" customWidth="1"/>
    <col min="4" max="4" width="16" customWidth="1"/>
    <col min="5" max="5" width="20.1796875" customWidth="1"/>
    <col min="6" max="6" width="10.453125" customWidth="1"/>
    <col min="7" max="7" width="5.7265625" style="103" customWidth="1"/>
    <col min="8" max="13" width="5.7265625" customWidth="1"/>
  </cols>
  <sheetData>
    <row r="1" spans="1:17" x14ac:dyDescent="0.35">
      <c r="A1" s="446"/>
      <c r="B1" s="446"/>
      <c r="C1" s="446"/>
      <c r="D1" s="446"/>
      <c r="E1" s="446"/>
      <c r="F1" s="446"/>
    </row>
    <row r="2" spans="1:17" ht="18" x14ac:dyDescent="0.4">
      <c r="A2" s="443" t="s">
        <v>24</v>
      </c>
      <c r="B2" s="443"/>
      <c r="C2" s="443"/>
      <c r="D2" s="443"/>
      <c r="E2" s="443"/>
      <c r="F2" s="443"/>
    </row>
    <row r="3" spans="1:17" ht="18" x14ac:dyDescent="0.4">
      <c r="A3" s="443" t="s">
        <v>4</v>
      </c>
      <c r="B3" s="443"/>
      <c r="C3" s="443"/>
      <c r="D3" s="443"/>
      <c r="E3" s="443"/>
      <c r="F3" s="443"/>
    </row>
    <row r="4" spans="1:17" ht="20" x14ac:dyDescent="0.4">
      <c r="A4" s="444" t="s">
        <v>5</v>
      </c>
      <c r="B4" s="444"/>
      <c r="C4" s="444"/>
      <c r="D4" s="444"/>
      <c r="E4" s="444"/>
      <c r="F4" s="444"/>
    </row>
    <row r="5" spans="1:17" ht="15.5" x14ac:dyDescent="0.35">
      <c r="A5" s="445" t="s">
        <v>6</v>
      </c>
      <c r="B5" s="445"/>
      <c r="C5" s="445"/>
      <c r="D5" s="445"/>
      <c r="E5" s="445"/>
      <c r="F5" s="445"/>
    </row>
    <row r="6" spans="1:17" x14ac:dyDescent="0.35">
      <c r="A6" s="446" t="s">
        <v>25</v>
      </c>
      <c r="B6" s="446"/>
      <c r="C6" s="446"/>
      <c r="D6" s="446"/>
      <c r="E6" s="446"/>
      <c r="F6" s="446"/>
    </row>
    <row r="7" spans="1:17" ht="15" thickBot="1" x14ac:dyDescent="0.4">
      <c r="A7" s="447" t="s">
        <v>26</v>
      </c>
      <c r="B7" s="447"/>
      <c r="C7" s="447"/>
      <c r="D7" s="447"/>
      <c r="E7" s="447"/>
      <c r="F7" s="447"/>
    </row>
    <row r="8" spans="1:17" ht="15" thickTop="1" x14ac:dyDescent="0.35">
      <c r="A8" s="103"/>
      <c r="B8" s="103"/>
      <c r="C8" s="103"/>
      <c r="D8" s="103"/>
      <c r="E8" s="103"/>
      <c r="F8" s="103"/>
    </row>
    <row r="9" spans="1:17" ht="18.5" x14ac:dyDescent="0.35">
      <c r="A9" s="534" t="s">
        <v>212</v>
      </c>
      <c r="B9" s="534"/>
      <c r="C9" s="534"/>
      <c r="D9" s="534"/>
      <c r="E9" s="534"/>
      <c r="F9" s="534"/>
      <c r="G9" s="353"/>
      <c r="H9" s="318"/>
      <c r="I9" s="318"/>
      <c r="J9" s="318"/>
      <c r="K9" s="318"/>
      <c r="L9" s="318"/>
      <c r="M9" s="318"/>
      <c r="N9" s="318"/>
      <c r="O9" s="318"/>
      <c r="P9" s="318"/>
      <c r="Q9" s="318"/>
    </row>
    <row r="10" spans="1:17" x14ac:dyDescent="0.35">
      <c r="A10" s="346"/>
      <c r="B10" s="346"/>
      <c r="C10" s="347"/>
      <c r="D10" s="347"/>
      <c r="E10" s="346"/>
      <c r="F10" s="347"/>
      <c r="G10" s="346"/>
      <c r="H10" s="319"/>
      <c r="I10" s="319"/>
      <c r="J10" s="319"/>
      <c r="K10" s="319"/>
      <c r="L10" s="319"/>
      <c r="M10" s="319"/>
      <c r="N10" s="319"/>
      <c r="O10" s="319"/>
      <c r="P10" s="319"/>
      <c r="Q10" s="319"/>
    </row>
    <row r="11" spans="1:17" x14ac:dyDescent="0.35">
      <c r="A11" s="346"/>
      <c r="B11" s="347"/>
      <c r="C11" s="348" t="s">
        <v>213</v>
      </c>
      <c r="D11" s="349" t="str">
        <f>Identitas!B14</f>
        <v>FISIKA</v>
      </c>
      <c r="E11" s="346"/>
      <c r="F11" s="347"/>
      <c r="G11" s="346"/>
      <c r="H11" s="319"/>
      <c r="I11" s="319"/>
      <c r="J11" s="319"/>
      <c r="K11" s="319"/>
      <c r="L11" s="319"/>
      <c r="M11" s="319"/>
      <c r="N11" s="319"/>
      <c r="O11" s="319"/>
      <c r="P11" s="319"/>
      <c r="Q11" s="319"/>
    </row>
    <row r="12" spans="1:17" x14ac:dyDescent="0.35">
      <c r="A12" s="346"/>
      <c r="B12" s="347"/>
      <c r="C12" s="348" t="s">
        <v>214</v>
      </c>
      <c r="D12" s="350" t="s">
        <v>210</v>
      </c>
      <c r="E12" s="346"/>
      <c r="F12" s="347"/>
      <c r="G12" s="346"/>
      <c r="H12" s="319"/>
      <c r="I12" s="319"/>
      <c r="J12" s="319"/>
      <c r="K12" s="319"/>
      <c r="L12" s="319"/>
      <c r="M12" s="319"/>
      <c r="N12" s="319"/>
      <c r="O12" s="319"/>
      <c r="P12" s="319"/>
      <c r="Q12" s="319"/>
    </row>
    <row r="13" spans="1:17" x14ac:dyDescent="0.35">
      <c r="A13" s="346"/>
      <c r="B13" s="347"/>
      <c r="C13" s="348" t="s">
        <v>215</v>
      </c>
      <c r="D13" s="351" t="str">
        <f>Identitas!B15&amp;"/Ganjil"</f>
        <v>X MIA/Ganjil</v>
      </c>
      <c r="E13" s="346"/>
      <c r="F13" s="347"/>
      <c r="G13" s="346"/>
      <c r="H13" s="319"/>
      <c r="I13" s="319"/>
      <c r="J13" s="319"/>
      <c r="K13" s="319"/>
      <c r="L13" s="319"/>
      <c r="M13" s="319"/>
      <c r="N13" s="319"/>
      <c r="O13" s="319"/>
      <c r="P13" s="319"/>
      <c r="Q13" s="319"/>
    </row>
    <row r="14" spans="1:17" x14ac:dyDescent="0.35">
      <c r="A14" s="346"/>
      <c r="B14" s="347"/>
      <c r="C14" s="348" t="s">
        <v>216</v>
      </c>
      <c r="D14" s="349" t="str">
        <f>Identitas!B16</f>
        <v>2021/2022</v>
      </c>
      <c r="E14" s="346"/>
      <c r="F14" s="347"/>
      <c r="G14" s="346"/>
      <c r="H14" s="319"/>
      <c r="I14" s="319"/>
      <c r="J14" s="319"/>
      <c r="K14" s="319"/>
      <c r="L14" s="319"/>
      <c r="M14" s="319"/>
      <c r="N14" s="319"/>
      <c r="O14" s="319"/>
      <c r="P14" s="319"/>
      <c r="Q14" s="319"/>
    </row>
    <row r="15" spans="1:17" x14ac:dyDescent="0.35">
      <c r="A15" s="346"/>
      <c r="B15" s="346"/>
      <c r="C15" s="347"/>
      <c r="D15" s="347"/>
      <c r="E15" s="346"/>
      <c r="F15" s="347"/>
      <c r="G15" s="346"/>
      <c r="H15" s="319"/>
      <c r="I15" s="319"/>
      <c r="J15" s="319"/>
      <c r="K15" s="319"/>
      <c r="L15" s="319"/>
      <c r="M15" s="319"/>
      <c r="N15" s="319"/>
      <c r="O15" s="319"/>
      <c r="P15" s="319"/>
      <c r="Q15" s="319"/>
    </row>
    <row r="16" spans="1:17" x14ac:dyDescent="0.35">
      <c r="A16" s="352" t="s">
        <v>217</v>
      </c>
      <c r="B16" s="346"/>
      <c r="C16" s="347"/>
      <c r="D16" s="347"/>
      <c r="E16" s="346"/>
      <c r="F16" s="347"/>
      <c r="G16" s="346"/>
      <c r="H16" s="319"/>
      <c r="I16" s="319"/>
      <c r="J16" s="319"/>
      <c r="K16" s="319"/>
      <c r="L16" s="319"/>
      <c r="M16" s="319"/>
      <c r="N16" s="319"/>
      <c r="O16" s="319"/>
      <c r="P16" s="319"/>
      <c r="Q16" s="319"/>
    </row>
    <row r="17" spans="1:17" ht="15" thickBot="1" x14ac:dyDescent="0.4">
      <c r="A17" s="352" t="s">
        <v>218</v>
      </c>
      <c r="B17" s="346"/>
      <c r="C17" s="347"/>
      <c r="D17" s="347"/>
      <c r="E17" s="346"/>
      <c r="F17" s="347"/>
      <c r="G17" s="346"/>
      <c r="H17" s="319"/>
      <c r="I17" s="319"/>
      <c r="J17" s="319"/>
      <c r="K17" s="319"/>
      <c r="L17" s="319"/>
      <c r="M17" s="319"/>
      <c r="N17" s="319"/>
      <c r="O17" s="319"/>
      <c r="P17" s="319"/>
      <c r="Q17" s="319"/>
    </row>
    <row r="18" spans="1:17" ht="15" thickTop="1" x14ac:dyDescent="0.35">
      <c r="A18" s="523" t="s">
        <v>219</v>
      </c>
      <c r="B18" s="525" t="s">
        <v>220</v>
      </c>
      <c r="C18" s="527" t="s">
        <v>221</v>
      </c>
      <c r="D18" s="528" t="s">
        <v>222</v>
      </c>
      <c r="E18" s="529"/>
      <c r="F18" s="530" t="s">
        <v>223</v>
      </c>
      <c r="G18" s="346"/>
      <c r="H18" s="518" t="s">
        <v>53</v>
      </c>
      <c r="I18" s="518"/>
      <c r="J18" s="345"/>
      <c r="K18" s="345"/>
      <c r="L18" s="345"/>
      <c r="M18" s="345"/>
      <c r="N18" s="345"/>
      <c r="O18" s="345"/>
      <c r="P18" s="345"/>
      <c r="Q18" s="345"/>
    </row>
    <row r="19" spans="1:17" ht="15" thickBot="1" x14ac:dyDescent="0.4">
      <c r="A19" s="524"/>
      <c r="B19" s="526"/>
      <c r="C19" s="526"/>
      <c r="D19" s="320" t="s">
        <v>224</v>
      </c>
      <c r="E19" s="320" t="s">
        <v>225</v>
      </c>
      <c r="F19" s="531"/>
      <c r="G19" s="346"/>
      <c r="H19" s="356"/>
      <c r="I19" s="345" t="s">
        <v>226</v>
      </c>
      <c r="J19" s="345"/>
      <c r="K19" s="345"/>
      <c r="L19" s="345"/>
      <c r="M19" s="345"/>
      <c r="N19" s="345"/>
      <c r="O19" s="345"/>
      <c r="P19" s="345"/>
      <c r="Q19" s="345"/>
    </row>
    <row r="20" spans="1:17" ht="15" thickTop="1" x14ac:dyDescent="0.35">
      <c r="A20" s="321">
        <v>1</v>
      </c>
      <c r="B20" s="322" t="s">
        <v>227</v>
      </c>
      <c r="C20" s="337">
        <v>4</v>
      </c>
      <c r="D20" s="337">
        <v>11</v>
      </c>
      <c r="E20" s="337">
        <v>2</v>
      </c>
      <c r="F20" s="330"/>
      <c r="G20" s="347"/>
      <c r="H20" s="357"/>
      <c r="I20" s="519" t="s">
        <v>228</v>
      </c>
      <c r="J20" s="519"/>
      <c r="K20" s="519"/>
      <c r="L20" s="519"/>
      <c r="M20" s="519"/>
      <c r="N20" s="519"/>
      <c r="O20" s="519"/>
      <c r="P20" s="519"/>
      <c r="Q20" s="519"/>
    </row>
    <row r="21" spans="1:17" x14ac:dyDescent="0.35">
      <c r="A21" s="323">
        <v>2</v>
      </c>
      <c r="B21" s="324" t="s">
        <v>229</v>
      </c>
      <c r="C21" s="338">
        <v>0</v>
      </c>
      <c r="D21" s="338">
        <v>24</v>
      </c>
      <c r="E21" s="338">
        <v>2</v>
      </c>
      <c r="F21" s="331"/>
      <c r="G21" s="347"/>
      <c r="H21" s="345"/>
      <c r="I21" s="519"/>
      <c r="J21" s="519"/>
      <c r="K21" s="519"/>
      <c r="L21" s="519"/>
      <c r="M21" s="519"/>
      <c r="N21" s="519"/>
      <c r="O21" s="519"/>
      <c r="P21" s="519"/>
      <c r="Q21" s="519"/>
    </row>
    <row r="22" spans="1:17" x14ac:dyDescent="0.35">
      <c r="A22" s="323">
        <v>3</v>
      </c>
      <c r="B22" s="324" t="s">
        <v>230</v>
      </c>
      <c r="C22" s="338">
        <v>6</v>
      </c>
      <c r="D22" s="338">
        <v>15</v>
      </c>
      <c r="E22" s="338">
        <v>1</v>
      </c>
      <c r="F22" s="331"/>
      <c r="G22" s="347"/>
      <c r="H22" s="358"/>
      <c r="I22" s="344" t="s">
        <v>245</v>
      </c>
      <c r="J22" s="359"/>
      <c r="K22" s="359"/>
      <c r="L22" s="359"/>
      <c r="M22" s="345"/>
      <c r="N22" s="345"/>
      <c r="O22" s="345"/>
      <c r="P22" s="345"/>
      <c r="Q22" s="345"/>
    </row>
    <row r="23" spans="1:17" x14ac:dyDescent="0.35">
      <c r="A23" s="323">
        <v>4</v>
      </c>
      <c r="B23" s="324" t="s">
        <v>231</v>
      </c>
      <c r="C23" s="338">
        <v>0</v>
      </c>
      <c r="D23" s="338">
        <v>24</v>
      </c>
      <c r="E23" s="338">
        <v>1</v>
      </c>
      <c r="F23" s="331"/>
      <c r="G23" s="347"/>
      <c r="H23" s="360"/>
      <c r="I23" s="361" t="s">
        <v>232</v>
      </c>
      <c r="J23" s="359"/>
      <c r="K23" s="359"/>
      <c r="L23" s="359"/>
      <c r="M23" s="345"/>
      <c r="N23" s="345"/>
      <c r="O23" s="345"/>
      <c r="P23" s="345"/>
      <c r="Q23" s="345"/>
    </row>
    <row r="24" spans="1:17" x14ac:dyDescent="0.35">
      <c r="A24" s="323">
        <v>5</v>
      </c>
      <c r="B24" s="324" t="s">
        <v>233</v>
      </c>
      <c r="C24" s="338">
        <v>0</v>
      </c>
      <c r="D24" s="338">
        <v>26</v>
      </c>
      <c r="E24" s="338">
        <v>0</v>
      </c>
      <c r="F24" s="331"/>
      <c r="G24" s="347"/>
      <c r="H24" s="359"/>
      <c r="I24" s="520" t="s">
        <v>234</v>
      </c>
      <c r="J24" s="520"/>
      <c r="K24" s="520"/>
      <c r="L24" s="520"/>
      <c r="M24" s="520"/>
      <c r="N24" s="520"/>
      <c r="O24" s="520"/>
      <c r="P24" s="520"/>
      <c r="Q24" s="520"/>
    </row>
    <row r="25" spans="1:17" ht="15" thickBot="1" x14ac:dyDescent="0.4">
      <c r="A25" s="325">
        <v>6</v>
      </c>
      <c r="B25" s="326" t="s">
        <v>235</v>
      </c>
      <c r="C25" s="339">
        <v>17</v>
      </c>
      <c r="D25" s="339">
        <v>0</v>
      </c>
      <c r="E25" s="340">
        <v>0</v>
      </c>
      <c r="F25" s="332"/>
      <c r="G25" s="346"/>
      <c r="H25" s="345"/>
      <c r="I25" s="520"/>
      <c r="J25" s="520"/>
      <c r="K25" s="520"/>
      <c r="L25" s="520"/>
      <c r="M25" s="520"/>
      <c r="N25" s="520"/>
      <c r="O25" s="520"/>
      <c r="P25" s="520"/>
      <c r="Q25" s="520"/>
    </row>
    <row r="26" spans="1:17" ht="15.5" thickTop="1" thickBot="1" x14ac:dyDescent="0.4">
      <c r="A26" s="521" t="s">
        <v>72</v>
      </c>
      <c r="B26" s="522"/>
      <c r="C26" s="341">
        <f>SUM(C20:C25)</f>
        <v>27</v>
      </c>
      <c r="D26" s="341">
        <f>SUM(D20:D25)</f>
        <v>100</v>
      </c>
      <c r="E26" s="342">
        <f>SUM(E20:E25)</f>
        <v>6</v>
      </c>
      <c r="F26" s="343">
        <f>SUM(F20:F25)</f>
        <v>0</v>
      </c>
      <c r="G26" s="346"/>
      <c r="H26" s="345"/>
      <c r="I26" s="345" t="s">
        <v>236</v>
      </c>
      <c r="J26" s="345"/>
      <c r="K26" s="345"/>
      <c r="L26" s="345"/>
      <c r="M26" s="345"/>
      <c r="N26" s="345"/>
      <c r="O26" s="345"/>
      <c r="P26" s="345"/>
      <c r="Q26" s="345"/>
    </row>
    <row r="27" spans="1:17" ht="15" thickTop="1" x14ac:dyDescent="0.35">
      <c r="A27" s="346"/>
      <c r="B27" s="346"/>
      <c r="C27" s="347"/>
      <c r="D27" s="347"/>
      <c r="E27" s="346"/>
      <c r="F27" s="347"/>
      <c r="G27" s="346"/>
      <c r="H27" s="345"/>
      <c r="I27" s="519" t="s">
        <v>237</v>
      </c>
      <c r="J27" s="519"/>
      <c r="K27" s="519"/>
      <c r="L27" s="519"/>
      <c r="M27" s="519"/>
      <c r="N27" s="519"/>
      <c r="O27" s="519"/>
      <c r="P27" s="519"/>
      <c r="Q27" s="519"/>
    </row>
    <row r="28" spans="1:17" ht="15" thickBot="1" x14ac:dyDescent="0.4">
      <c r="A28" s="352" t="s">
        <v>238</v>
      </c>
      <c r="B28" s="346"/>
      <c r="C28" s="347"/>
      <c r="D28" s="347"/>
      <c r="E28" s="346"/>
      <c r="F28" s="347"/>
      <c r="G28" s="346"/>
      <c r="H28" s="345"/>
      <c r="I28" s="519"/>
      <c r="J28" s="519"/>
      <c r="K28" s="519"/>
      <c r="L28" s="519"/>
      <c r="M28" s="519"/>
      <c r="N28" s="519"/>
      <c r="O28" s="519"/>
      <c r="P28" s="519"/>
      <c r="Q28" s="519"/>
    </row>
    <row r="29" spans="1:17" ht="15.5" thickTop="1" thickBot="1" x14ac:dyDescent="0.4">
      <c r="A29" s="327" t="s">
        <v>239</v>
      </c>
      <c r="B29" s="327" t="s">
        <v>240</v>
      </c>
      <c r="C29" s="327" t="s">
        <v>241</v>
      </c>
      <c r="D29" s="327" t="s">
        <v>242</v>
      </c>
      <c r="E29" s="327" t="s">
        <v>28</v>
      </c>
      <c r="F29" s="327" t="s">
        <v>243</v>
      </c>
      <c r="G29" s="346"/>
      <c r="H29" s="359"/>
      <c r="I29" s="362" t="s">
        <v>248</v>
      </c>
      <c r="J29" s="359"/>
      <c r="K29" s="359"/>
      <c r="L29" s="359"/>
      <c r="M29" s="359"/>
      <c r="N29" s="345"/>
      <c r="O29" s="345"/>
      <c r="P29" s="345"/>
      <c r="Q29" s="345"/>
    </row>
    <row r="30" spans="1:17" ht="15.5" thickTop="1" thickBot="1" x14ac:dyDescent="0.4">
      <c r="A30" s="327" t="s">
        <v>100</v>
      </c>
      <c r="B30" s="328">
        <v>18</v>
      </c>
      <c r="C30" s="333">
        <v>3</v>
      </c>
      <c r="D30" s="335">
        <f t="shared" ref="D30:D35" si="0">B30*C30</f>
        <v>54</v>
      </c>
      <c r="E30" s="334" t="s">
        <v>252</v>
      </c>
      <c r="F30" s="404">
        <f>B30*C30</f>
        <v>54</v>
      </c>
      <c r="G30" s="346"/>
      <c r="H30" s="363"/>
      <c r="I30" s="345" t="s">
        <v>246</v>
      </c>
      <c r="J30" s="345"/>
      <c r="K30" s="345"/>
      <c r="L30" s="345"/>
      <c r="M30" s="345"/>
      <c r="N30" s="345"/>
      <c r="O30" s="345"/>
      <c r="P30" s="345"/>
      <c r="Q30" s="345"/>
    </row>
    <row r="31" spans="1:17" ht="15.5" thickTop="1" thickBot="1" x14ac:dyDescent="0.4">
      <c r="A31" s="327" t="s">
        <v>101</v>
      </c>
      <c r="B31" s="328">
        <v>15</v>
      </c>
      <c r="C31" s="333">
        <v>0</v>
      </c>
      <c r="D31" s="335">
        <f t="shared" si="0"/>
        <v>0</v>
      </c>
      <c r="E31" s="334" t="s">
        <v>249</v>
      </c>
      <c r="F31" s="404">
        <f>(B32*C32)+(B33*C33)</f>
        <v>47</v>
      </c>
      <c r="G31" s="346"/>
      <c r="H31" s="364"/>
      <c r="I31" s="345" t="s">
        <v>247</v>
      </c>
      <c r="J31" s="345"/>
      <c r="K31" s="345"/>
      <c r="L31" s="345"/>
      <c r="M31" s="345"/>
      <c r="N31" s="345"/>
      <c r="O31" s="345"/>
      <c r="P31" s="345"/>
      <c r="Q31" s="345"/>
    </row>
    <row r="32" spans="1:17" ht="15.5" thickTop="1" thickBot="1" x14ac:dyDescent="0.4">
      <c r="A32" s="327" t="s">
        <v>102</v>
      </c>
      <c r="B32" s="328">
        <v>15</v>
      </c>
      <c r="C32" s="333">
        <v>2</v>
      </c>
      <c r="D32" s="335">
        <f t="shared" si="0"/>
        <v>30</v>
      </c>
      <c r="E32" s="334"/>
      <c r="F32" s="404"/>
      <c r="G32" s="346"/>
      <c r="H32" s="319"/>
      <c r="I32" s="319"/>
      <c r="J32" s="319"/>
      <c r="K32" s="319"/>
      <c r="L32" s="319"/>
      <c r="M32" s="319"/>
      <c r="N32" s="319"/>
      <c r="O32" s="319"/>
      <c r="P32" s="319"/>
      <c r="Q32" s="319"/>
    </row>
    <row r="33" spans="1:17" ht="15.5" thickTop="1" thickBot="1" x14ac:dyDescent="0.4">
      <c r="A33" s="327" t="s">
        <v>103</v>
      </c>
      <c r="B33" s="328">
        <v>17</v>
      </c>
      <c r="C33" s="333">
        <v>1</v>
      </c>
      <c r="D33" s="335">
        <f t="shared" si="0"/>
        <v>17</v>
      </c>
      <c r="E33" s="334"/>
      <c r="F33" s="404"/>
      <c r="G33" s="346"/>
      <c r="H33" s="319"/>
      <c r="I33" s="319"/>
      <c r="J33" s="319"/>
      <c r="K33" s="319"/>
      <c r="L33" s="319"/>
      <c r="M33" s="319"/>
      <c r="N33" s="319"/>
      <c r="O33" s="319"/>
      <c r="P33" s="319"/>
      <c r="Q33" s="319"/>
    </row>
    <row r="34" spans="1:17" ht="15.5" thickTop="1" thickBot="1" x14ac:dyDescent="0.4">
      <c r="A34" s="327" t="s">
        <v>104</v>
      </c>
      <c r="B34" s="328">
        <v>17</v>
      </c>
      <c r="C34" s="333"/>
      <c r="D34" s="335">
        <f t="shared" si="0"/>
        <v>0</v>
      </c>
      <c r="E34" s="334"/>
      <c r="F34" s="404"/>
      <c r="G34" s="346"/>
      <c r="H34" s="319"/>
      <c r="I34" s="319"/>
      <c r="J34" s="319"/>
      <c r="K34" s="319"/>
      <c r="L34" s="319"/>
      <c r="M34" s="319"/>
      <c r="N34" s="319"/>
      <c r="O34" s="319"/>
      <c r="P34" s="319"/>
      <c r="Q34" s="319"/>
    </row>
    <row r="35" spans="1:17" ht="15.5" thickTop="1" thickBot="1" x14ac:dyDescent="0.4">
      <c r="A35" s="327" t="s">
        <v>105</v>
      </c>
      <c r="B35" s="328">
        <v>18</v>
      </c>
      <c r="C35" s="333"/>
      <c r="D35" s="335">
        <f t="shared" si="0"/>
        <v>0</v>
      </c>
      <c r="E35" s="334"/>
      <c r="F35" s="404"/>
      <c r="G35" s="346"/>
      <c r="H35" s="319"/>
      <c r="I35" s="319"/>
      <c r="J35" s="319"/>
      <c r="K35" s="319"/>
      <c r="L35" s="319"/>
      <c r="M35" s="319"/>
      <c r="N35" s="319"/>
      <c r="O35" s="319"/>
      <c r="P35" s="319"/>
      <c r="Q35" s="319"/>
    </row>
    <row r="36" spans="1:17" ht="15.5" thickTop="1" thickBot="1" x14ac:dyDescent="0.4">
      <c r="A36" s="329" t="s">
        <v>244</v>
      </c>
      <c r="B36" s="335">
        <f>SUM(B30:B35)</f>
        <v>100</v>
      </c>
      <c r="C36" s="335">
        <f>SUM(C30:C35)</f>
        <v>6</v>
      </c>
      <c r="D36" s="336">
        <f>SUM(D30:D35)</f>
        <v>101</v>
      </c>
      <c r="E36" s="335"/>
      <c r="F36" s="336">
        <f>SUM(F30:F35)</f>
        <v>101</v>
      </c>
      <c r="G36" s="346"/>
      <c r="H36" s="319"/>
      <c r="I36" s="319"/>
      <c r="J36" s="319"/>
      <c r="K36" s="319"/>
      <c r="L36" s="319"/>
      <c r="M36" s="319"/>
      <c r="N36" s="319"/>
      <c r="O36" s="319"/>
      <c r="P36" s="319"/>
      <c r="Q36" s="319"/>
    </row>
    <row r="37" spans="1:17" ht="15" thickTop="1" x14ac:dyDescent="0.35">
      <c r="A37" s="103"/>
      <c r="B37" s="103"/>
      <c r="C37" s="103"/>
      <c r="D37" s="103"/>
      <c r="E37" s="103"/>
      <c r="F37" s="103"/>
    </row>
    <row r="38" spans="1:17" x14ac:dyDescent="0.35">
      <c r="A38" s="126"/>
      <c r="B38" s="126"/>
      <c r="C38" s="126"/>
      <c r="D38" s="126"/>
      <c r="E38" s="532" t="str">
        <f>'KD &amp; IPK'!I100</f>
        <v>Nanga Temenang, 21 Juli 2021</v>
      </c>
      <c r="F38" s="533"/>
    </row>
    <row r="39" spans="1:17" x14ac:dyDescent="0.35">
      <c r="A39" s="354" t="str">
        <f>'KD &amp; IPK'!A101</f>
        <v>Mengetahui,</v>
      </c>
      <c r="B39" s="126"/>
      <c r="C39" s="126"/>
      <c r="D39" s="126"/>
      <c r="E39" s="354"/>
      <c r="F39" s="354"/>
    </row>
    <row r="40" spans="1:17" x14ac:dyDescent="0.35">
      <c r="A40" s="354" t="str">
        <f>'KD &amp; IPK'!A102</f>
        <v>Kepala SMA Negeri 2 Jongkong</v>
      </c>
      <c r="B40" s="126"/>
      <c r="C40" s="126"/>
      <c r="D40" s="126"/>
      <c r="E40" s="533" t="str">
        <f>'KD &amp; IPK'!I102</f>
        <v>Guru Mata Pelajaran FISIKA</v>
      </c>
      <c r="F40" s="533"/>
    </row>
    <row r="41" spans="1:17" x14ac:dyDescent="0.35">
      <c r="A41" s="354"/>
      <c r="B41" s="126"/>
      <c r="C41" s="126"/>
      <c r="D41" s="126"/>
      <c r="E41" s="354"/>
      <c r="F41" s="354"/>
    </row>
    <row r="42" spans="1:17" x14ac:dyDescent="0.35">
      <c r="A42" s="354"/>
      <c r="B42" s="126"/>
      <c r="C42" s="126"/>
      <c r="D42" s="126"/>
      <c r="E42" s="354"/>
      <c r="F42" s="354"/>
    </row>
    <row r="43" spans="1:17" x14ac:dyDescent="0.35">
      <c r="A43" s="354"/>
      <c r="B43" s="126"/>
      <c r="C43" s="126"/>
      <c r="D43" s="126"/>
      <c r="E43" s="354"/>
      <c r="F43" s="354"/>
    </row>
    <row r="44" spans="1:17" x14ac:dyDescent="0.35">
      <c r="A44" s="355" t="str">
        <f>'KD &amp; IPK'!A106</f>
        <v>KUSNADI, S.Pd</v>
      </c>
      <c r="B44" s="126"/>
      <c r="C44" s="126"/>
      <c r="D44" s="126"/>
      <c r="E44" s="355" t="str">
        <f>'KD &amp; IPK'!I106</f>
        <v>ARI LINTANG, S.Pd</v>
      </c>
      <c r="F44" s="354"/>
    </row>
    <row r="45" spans="1:17" x14ac:dyDescent="0.35">
      <c r="A45" s="354" t="str">
        <f>'KD &amp; IPK'!A107</f>
        <v>NIP. 19791215 200502 1 001</v>
      </c>
      <c r="B45" s="126"/>
      <c r="C45" s="126"/>
      <c r="D45" s="126"/>
      <c r="E45" s="354" t="str">
        <f>'KD &amp; IPK'!I107</f>
        <v>NIP. 19950314 202012 1 014</v>
      </c>
      <c r="F45" s="354"/>
    </row>
    <row r="46" spans="1:17" x14ac:dyDescent="0.35">
      <c r="A46" s="103"/>
      <c r="B46" s="103"/>
      <c r="C46" s="103"/>
      <c r="D46" s="103"/>
      <c r="E46" s="103"/>
      <c r="F46" s="103"/>
    </row>
    <row r="47" spans="1:17" x14ac:dyDescent="0.35">
      <c r="A47" s="103"/>
      <c r="B47" s="103"/>
      <c r="C47" s="103"/>
      <c r="D47" s="103"/>
      <c r="E47" s="103"/>
      <c r="F47" s="103"/>
    </row>
    <row r="48" spans="1:17" x14ac:dyDescent="0.35">
      <c r="A48" s="103"/>
      <c r="B48" s="103"/>
      <c r="C48" s="103"/>
      <c r="D48" s="103"/>
      <c r="E48" s="103"/>
      <c r="F48" s="103"/>
    </row>
    <row r="49" spans="1:6" x14ac:dyDescent="0.35">
      <c r="A49" s="103"/>
      <c r="B49" s="103"/>
      <c r="C49" s="103"/>
      <c r="D49" s="103"/>
      <c r="E49" s="103"/>
      <c r="F49" s="103"/>
    </row>
    <row r="50" spans="1:6" x14ac:dyDescent="0.35">
      <c r="A50" s="103"/>
      <c r="B50" s="103"/>
      <c r="C50" s="103"/>
      <c r="D50" s="103"/>
      <c r="E50" s="103"/>
      <c r="F50" s="103"/>
    </row>
    <row r="51" spans="1:6" x14ac:dyDescent="0.35">
      <c r="A51" s="103"/>
      <c r="B51" s="103"/>
      <c r="C51" s="103"/>
      <c r="D51" s="103"/>
      <c r="E51" s="103"/>
      <c r="F51" s="103"/>
    </row>
    <row r="52" spans="1:6" x14ac:dyDescent="0.35">
      <c r="A52" s="103"/>
      <c r="B52" s="103"/>
      <c r="C52" s="103"/>
      <c r="D52" s="103"/>
      <c r="E52" s="103"/>
      <c r="F52" s="103"/>
    </row>
    <row r="53" spans="1:6" x14ac:dyDescent="0.35">
      <c r="A53" s="103"/>
      <c r="B53" s="103"/>
      <c r="C53" s="103"/>
      <c r="D53" s="103"/>
      <c r="E53" s="103"/>
      <c r="F53" s="103"/>
    </row>
    <row r="54" spans="1:6" x14ac:dyDescent="0.35">
      <c r="A54" s="103"/>
      <c r="B54" s="103"/>
      <c r="C54" s="103"/>
      <c r="D54" s="103"/>
      <c r="E54" s="103"/>
      <c r="F54" s="103"/>
    </row>
    <row r="55" spans="1:6" x14ac:dyDescent="0.35">
      <c r="A55" s="103"/>
      <c r="B55" s="103"/>
      <c r="C55" s="103"/>
      <c r="D55" s="103"/>
      <c r="E55" s="103"/>
      <c r="F55" s="103"/>
    </row>
    <row r="56" spans="1:6" x14ac:dyDescent="0.35">
      <c r="A56" s="103"/>
      <c r="B56" s="103"/>
      <c r="C56" s="103"/>
      <c r="D56" s="103"/>
      <c r="E56" s="103"/>
      <c r="F56" s="103"/>
    </row>
    <row r="57" spans="1:6" x14ac:dyDescent="0.35">
      <c r="A57" s="103"/>
      <c r="B57" s="103"/>
      <c r="C57" s="103"/>
      <c r="D57" s="103"/>
      <c r="E57" s="103"/>
      <c r="F57" s="103"/>
    </row>
    <row r="58" spans="1:6" x14ac:dyDescent="0.35">
      <c r="A58" s="103"/>
      <c r="B58" s="103"/>
      <c r="C58" s="103"/>
      <c r="D58" s="103"/>
      <c r="E58" s="103"/>
      <c r="F58" s="103"/>
    </row>
  </sheetData>
  <sheetProtection algorithmName="SHA-512" hashValue="RKezYUIBtwEbp3mNV9XHi8e7D2dzNSzlD94tSE6nBNdE0uKuKdtMeQUUotn0Wu7UjMbCUyTmzGeT45DBjRQStw==" saltValue="7P7ynK8YGAZZ0BFwlvnpog==" spinCount="100000" sheet="1"/>
  <mergeCells count="20">
    <mergeCell ref="E38:F38"/>
    <mergeCell ref="E40:F40"/>
    <mergeCell ref="A1:F1"/>
    <mergeCell ref="A2:F2"/>
    <mergeCell ref="A3:F3"/>
    <mergeCell ref="A4:F4"/>
    <mergeCell ref="A5:F5"/>
    <mergeCell ref="A6:F6"/>
    <mergeCell ref="A7:F7"/>
    <mergeCell ref="A9:F9"/>
    <mergeCell ref="H18:I18"/>
    <mergeCell ref="I20:Q21"/>
    <mergeCell ref="I24:Q25"/>
    <mergeCell ref="A26:B26"/>
    <mergeCell ref="I27:Q28"/>
    <mergeCell ref="A18:A19"/>
    <mergeCell ref="B18:B19"/>
    <mergeCell ref="C18:C19"/>
    <mergeCell ref="D18:E18"/>
    <mergeCell ref="F18:F19"/>
  </mergeCells>
  <pageMargins left="0.7" right="0.7" top="0.75" bottom="0.75" header="0.3" footer="0.3"/>
  <pageSetup paperSize="9" scale="99" orientation="portrait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15B5-C526-4CBF-B67F-F0A5ED41BA8C}">
  <dimension ref="A1:O87"/>
  <sheetViews>
    <sheetView showGridLines="0" topLeftCell="A74" workbookViewId="0">
      <selection activeCell="D77" sqref="D77"/>
    </sheetView>
  </sheetViews>
  <sheetFormatPr defaultRowHeight="14" x14ac:dyDescent="0.3"/>
  <cols>
    <col min="1" max="1" width="4.26953125" style="54" customWidth="1"/>
    <col min="2" max="2" width="52.453125" style="54" customWidth="1"/>
    <col min="3" max="3" width="22.7265625" style="54" customWidth="1"/>
    <col min="4" max="5" width="6.7265625" style="54" customWidth="1"/>
    <col min="6" max="6" width="8.7265625" style="54"/>
    <col min="7" max="7" width="2.90625" style="54" customWidth="1"/>
    <col min="8" max="16384" width="8.7265625" style="54"/>
  </cols>
  <sheetData>
    <row r="1" spans="1:15" x14ac:dyDescent="0.3">
      <c r="A1" s="72"/>
      <c r="B1" s="72"/>
      <c r="C1" s="72"/>
      <c r="D1" s="72"/>
      <c r="E1" s="72"/>
    </row>
    <row r="2" spans="1:15" ht="18" x14ac:dyDescent="0.4">
      <c r="A2" s="443" t="s">
        <v>24</v>
      </c>
      <c r="B2" s="443"/>
      <c r="C2" s="443"/>
      <c r="D2" s="443"/>
      <c r="E2" s="443"/>
      <c r="F2" s="61"/>
      <c r="G2" s="61"/>
    </row>
    <row r="3" spans="1:15" ht="18" x14ac:dyDescent="0.4">
      <c r="A3" s="443" t="s">
        <v>4</v>
      </c>
      <c r="B3" s="443"/>
      <c r="C3" s="443"/>
      <c r="D3" s="443"/>
      <c r="E3" s="443"/>
      <c r="F3" s="61"/>
      <c r="G3" s="61"/>
    </row>
    <row r="4" spans="1:15" ht="20" x14ac:dyDescent="0.4">
      <c r="A4" s="444" t="s">
        <v>5</v>
      </c>
      <c r="B4" s="444"/>
      <c r="C4" s="444"/>
      <c r="D4" s="444"/>
      <c r="E4" s="444"/>
      <c r="F4" s="62"/>
      <c r="G4" s="62"/>
    </row>
    <row r="5" spans="1:15" ht="15" x14ac:dyDescent="0.3">
      <c r="A5" s="445" t="s">
        <v>6</v>
      </c>
      <c r="B5" s="445"/>
      <c r="C5" s="445"/>
      <c r="D5" s="445"/>
      <c r="E5" s="445"/>
      <c r="F5" s="63"/>
      <c r="G5" s="63"/>
    </row>
    <row r="6" spans="1:15" x14ac:dyDescent="0.3">
      <c r="A6" s="446" t="s">
        <v>25</v>
      </c>
      <c r="B6" s="446"/>
      <c r="C6" s="446"/>
      <c r="D6" s="446"/>
      <c r="E6" s="446"/>
      <c r="F6" s="64"/>
      <c r="G6" s="64"/>
    </row>
    <row r="7" spans="1:15" ht="14.5" thickBot="1" x14ac:dyDescent="0.35">
      <c r="A7" s="447" t="s">
        <v>26</v>
      </c>
      <c r="B7" s="447"/>
      <c r="C7" s="447"/>
      <c r="D7" s="447"/>
      <c r="E7" s="447"/>
      <c r="F7" s="64"/>
      <c r="G7" s="64"/>
    </row>
    <row r="8" spans="1:15" ht="14.5" thickTop="1" x14ac:dyDescent="0.3">
      <c r="A8" s="116"/>
      <c r="B8" s="116"/>
      <c r="C8" s="116"/>
      <c r="D8" s="116"/>
      <c r="E8" s="116"/>
      <c r="F8" s="64"/>
      <c r="G8" s="64"/>
    </row>
    <row r="9" spans="1:15" ht="15" customHeight="1" x14ac:dyDescent="0.3">
      <c r="A9" s="535" t="str">
        <f>"MATA PELAJARAN"&amp;" "&amp;Identitas!B14</f>
        <v>MATA PELAJARAN FISIKA</v>
      </c>
      <c r="B9" s="535"/>
      <c r="C9" s="535"/>
      <c r="D9" s="535"/>
      <c r="E9" s="535"/>
    </row>
    <row r="10" spans="1:15" ht="15" customHeight="1" x14ac:dyDescent="0.3">
      <c r="A10" s="535" t="str">
        <f>"TAHUN PELAJARAN "&amp;Identitas!B16</f>
        <v>TAHUN PELAJARAN 2021/2022</v>
      </c>
      <c r="B10" s="535"/>
      <c r="C10" s="535"/>
      <c r="D10" s="535"/>
      <c r="E10" s="535"/>
    </row>
    <row r="11" spans="1:15" ht="15" customHeight="1" x14ac:dyDescent="0.3">
      <c r="A11" s="535" t="s">
        <v>92</v>
      </c>
      <c r="B11" s="535"/>
      <c r="C11" s="535"/>
      <c r="D11" s="535"/>
      <c r="E11" s="535"/>
    </row>
    <row r="12" spans="1:15" ht="15" x14ac:dyDescent="0.3">
      <c r="A12" s="535" t="str">
        <f>"KELAS"&amp;" "&amp;Identitas!B15</f>
        <v>KELAS X MIA</v>
      </c>
      <c r="B12" s="535"/>
      <c r="C12" s="535"/>
      <c r="D12" s="535"/>
      <c r="E12" s="535"/>
    </row>
    <row r="13" spans="1:15" ht="15" x14ac:dyDescent="0.3">
      <c r="A13" s="87"/>
      <c r="B13" s="87"/>
      <c r="C13" s="87"/>
      <c r="D13" s="87"/>
      <c r="E13" s="87"/>
    </row>
    <row r="14" spans="1:15" x14ac:dyDescent="0.3">
      <c r="A14" s="562" t="s">
        <v>67</v>
      </c>
      <c r="B14" s="563" t="s">
        <v>68</v>
      </c>
      <c r="C14" s="564"/>
      <c r="D14" s="567" t="s">
        <v>69</v>
      </c>
      <c r="E14" s="567"/>
      <c r="G14" s="65"/>
      <c r="H14" s="65"/>
      <c r="I14" s="65"/>
      <c r="J14" s="65"/>
      <c r="K14" s="65"/>
      <c r="L14" s="65"/>
      <c r="M14" s="65"/>
      <c r="N14" s="65"/>
      <c r="O14" s="65"/>
    </row>
    <row r="15" spans="1:15" x14ac:dyDescent="0.3">
      <c r="A15" s="562"/>
      <c r="B15" s="565"/>
      <c r="C15" s="566"/>
      <c r="D15" s="567"/>
      <c r="E15" s="567"/>
      <c r="G15" s="65"/>
      <c r="H15" s="66" t="s">
        <v>78</v>
      </c>
      <c r="I15" s="65"/>
      <c r="J15" s="65"/>
      <c r="K15" s="65"/>
      <c r="L15" s="65"/>
      <c r="M15" s="65"/>
      <c r="N15" s="65"/>
      <c r="O15" s="65"/>
    </row>
    <row r="16" spans="1:15" ht="40" customHeight="1" x14ac:dyDescent="0.3">
      <c r="A16" s="559">
        <v>1</v>
      </c>
      <c r="B16" s="555" t="str">
        <f>KKM!A17&amp;" "&amp;KKM!A18</f>
        <v>3.1 Menjelaskan hakikat ilmu
Fisika dan perannya dalam kehidupan, metode ilmiah, dan keselamatan kerja di laboratorium</v>
      </c>
      <c r="C16" s="556"/>
      <c r="D16" s="543">
        <v>5</v>
      </c>
      <c r="E16" s="544"/>
      <c r="G16" s="65"/>
      <c r="H16" s="67"/>
      <c r="I16" s="65" t="s">
        <v>79</v>
      </c>
      <c r="J16" s="65"/>
      <c r="K16" s="65"/>
      <c r="L16" s="65"/>
      <c r="M16" s="65"/>
      <c r="N16" s="65"/>
      <c r="O16" s="65"/>
    </row>
    <row r="17" spans="1:15" ht="40" customHeight="1" x14ac:dyDescent="0.3">
      <c r="A17" s="560"/>
      <c r="B17" s="551" t="str">
        <f>KKM!B18</f>
        <v>3.1.1 Mengidentifikasi fenomena-fenomena dalam kehidupan sehari-hari yang berkaitan dengan konsep fisika</v>
      </c>
      <c r="C17" s="552"/>
      <c r="D17" s="285">
        <v>1</v>
      </c>
      <c r="E17" s="53"/>
      <c r="G17" s="65"/>
      <c r="H17" s="68"/>
      <c r="I17" s="65" t="s">
        <v>80</v>
      </c>
      <c r="J17" s="65"/>
      <c r="K17" s="65"/>
      <c r="L17" s="65"/>
      <c r="M17" s="65"/>
      <c r="N17" s="65"/>
      <c r="O17" s="65"/>
    </row>
    <row r="18" spans="1:15" ht="40" customHeight="1" x14ac:dyDescent="0.3">
      <c r="A18" s="560"/>
      <c r="B18" s="551" t="str">
        <f>KKM!B19</f>
        <v>3.1.2 Menjelaskan konsep hakikat ilmu fisika</v>
      </c>
      <c r="C18" s="552"/>
      <c r="D18" s="285">
        <v>1</v>
      </c>
      <c r="E18" s="53"/>
      <c r="G18" s="65"/>
      <c r="H18" s="69"/>
      <c r="I18" s="65" t="s">
        <v>81</v>
      </c>
      <c r="J18" s="65"/>
      <c r="K18" s="65"/>
      <c r="L18" s="65"/>
      <c r="M18" s="65"/>
      <c r="N18" s="65"/>
      <c r="O18" s="65"/>
    </row>
    <row r="19" spans="1:15" ht="40" customHeight="1" x14ac:dyDescent="0.3">
      <c r="A19" s="560"/>
      <c r="B19" s="551" t="str">
        <f>KKM!B20</f>
        <v>3.1.3 Menjelaskan peran ilmu fisika dalam kehidupan sehari-hari</v>
      </c>
      <c r="C19" s="552"/>
      <c r="D19" s="285">
        <v>1</v>
      </c>
      <c r="E19" s="53"/>
      <c r="G19" s="65"/>
      <c r="H19" s="55"/>
      <c r="I19" s="65" t="s">
        <v>75</v>
      </c>
      <c r="J19" s="65"/>
      <c r="K19" s="65"/>
      <c r="L19" s="65"/>
      <c r="M19" s="65"/>
      <c r="N19" s="65"/>
      <c r="O19" s="65"/>
    </row>
    <row r="20" spans="1:15" ht="40" customHeight="1" x14ac:dyDescent="0.3">
      <c r="A20" s="560"/>
      <c r="B20" s="551" t="str">
        <f>KKM!B21</f>
        <v>3.1.4 Mengurutkan langkah-langkah metode ilmiah dalam pengamatan fenomena alam yang berkaitan dengan ilmu fisika</v>
      </c>
      <c r="C20" s="552"/>
      <c r="D20" s="285">
        <v>2</v>
      </c>
      <c r="E20" s="53"/>
      <c r="G20" s="65"/>
      <c r="H20" s="70"/>
      <c r="I20" s="553" t="s">
        <v>77</v>
      </c>
      <c r="J20" s="553"/>
      <c r="K20" s="553"/>
      <c r="L20" s="553"/>
      <c r="M20" s="553"/>
      <c r="N20" s="553"/>
      <c r="O20" s="553"/>
    </row>
    <row r="21" spans="1:15" ht="40" customHeight="1" x14ac:dyDescent="0.3">
      <c r="A21" s="560"/>
      <c r="B21" s="551" t="str">
        <f>KKM!B22</f>
        <v>- -</v>
      </c>
      <c r="C21" s="552"/>
      <c r="D21" s="285"/>
      <c r="E21" s="53"/>
      <c r="G21" s="65"/>
      <c r="H21" s="71"/>
      <c r="I21" s="553"/>
      <c r="J21" s="553"/>
      <c r="K21" s="553"/>
      <c r="L21" s="553"/>
      <c r="M21" s="553"/>
      <c r="N21" s="553"/>
      <c r="O21" s="553"/>
    </row>
    <row r="22" spans="1:15" ht="40" customHeight="1" x14ac:dyDescent="0.3">
      <c r="A22" s="560"/>
      <c r="B22" s="555" t="str">
        <f>KKM!A24&amp;" "&amp;KKM!A25</f>
        <v>4.1 Membuat prosedur kerja ilmiah dan keselamatan kerja misalnya pada pengukuran kalor</v>
      </c>
      <c r="C22" s="556"/>
      <c r="D22" s="543">
        <v>2</v>
      </c>
      <c r="E22" s="544"/>
    </row>
    <row r="23" spans="1:15" ht="40" customHeight="1" x14ac:dyDescent="0.3">
      <c r="A23" s="560"/>
      <c r="B23" s="551" t="str">
        <f>KKM!B25</f>
        <v>4.1.1 Mempraktikan sikap ilmiah berdasarkan prosedur kerja dan keselamatan kerja di dalam laboratorium fisika</v>
      </c>
      <c r="C23" s="552"/>
      <c r="D23" s="53"/>
      <c r="E23" s="285">
        <v>1</v>
      </c>
    </row>
    <row r="24" spans="1:15" ht="40" customHeight="1" x14ac:dyDescent="0.3">
      <c r="A24" s="560"/>
      <c r="B24" s="551" t="str">
        <f>KKM!B26</f>
        <v>4.1.2 Mempresentasikan pengalaman penerapan prosedur kerja ilmiah dan keselamatan kerja pada praktikum tentang fluida</v>
      </c>
      <c r="C24" s="552"/>
      <c r="D24" s="53"/>
      <c r="E24" s="285">
        <v>1</v>
      </c>
    </row>
    <row r="25" spans="1:15" x14ac:dyDescent="0.3">
      <c r="A25" s="561"/>
      <c r="B25" s="557" t="s">
        <v>70</v>
      </c>
      <c r="C25" s="558"/>
      <c r="D25" s="543">
        <v>2</v>
      </c>
      <c r="E25" s="544"/>
    </row>
    <row r="26" spans="1:15" ht="40" customHeight="1" x14ac:dyDescent="0.3">
      <c r="A26" s="559">
        <v>2</v>
      </c>
      <c r="B26" s="555" t="str">
        <f>KKM!A29&amp;" "&amp;KKM!A30</f>
        <v>3.2 Menerapkan prinsip-prinsip pengukuran besaran fisis, ketepatan, ketelitian dan angka penting, serta notasi ilmiah</v>
      </c>
      <c r="C26" s="556"/>
      <c r="D26" s="543">
        <v>5</v>
      </c>
      <c r="E26" s="544"/>
    </row>
    <row r="27" spans="1:15" ht="40" customHeight="1" x14ac:dyDescent="0.3">
      <c r="A27" s="560"/>
      <c r="B27" s="551" t="str">
        <f>KKM!B30</f>
        <v>3.2.1 Menjelaskan prinsip pengukuran</v>
      </c>
      <c r="C27" s="552"/>
      <c r="D27" s="285">
        <v>1</v>
      </c>
      <c r="E27" s="53"/>
    </row>
    <row r="28" spans="1:15" ht="40" customHeight="1" x14ac:dyDescent="0.3">
      <c r="A28" s="560"/>
      <c r="B28" s="551" t="str">
        <f>KKM!B31</f>
        <v>3.2.2 Membedakan besaran berdasarkan prinsip dan ada atau tidaknya arah berdasarkan hasil pengukuran</v>
      </c>
      <c r="C28" s="552"/>
      <c r="D28" s="285">
        <v>1</v>
      </c>
      <c r="E28" s="53"/>
    </row>
    <row r="29" spans="1:15" ht="40" customHeight="1" x14ac:dyDescent="0.3">
      <c r="A29" s="560"/>
      <c r="B29" s="551" t="str">
        <f>KKM!B32</f>
        <v>3.2.3 Menentukan hasil pengukuran dari alat ukur panjang</v>
      </c>
      <c r="C29" s="552"/>
      <c r="D29" s="285">
        <v>1</v>
      </c>
      <c r="E29" s="53"/>
    </row>
    <row r="30" spans="1:15" ht="40" customHeight="1" x14ac:dyDescent="0.3">
      <c r="A30" s="560"/>
      <c r="B30" s="551" t="str">
        <f>KKM!B33</f>
        <v>3.2.4 Menentukan hasil pengukuran menggunakan prinsip aturan angka penting</v>
      </c>
      <c r="C30" s="552"/>
      <c r="D30" s="285">
        <v>1</v>
      </c>
      <c r="E30" s="53"/>
    </row>
    <row r="31" spans="1:15" ht="40" customHeight="1" x14ac:dyDescent="0.3">
      <c r="A31" s="560"/>
      <c r="B31" s="551" t="str">
        <f>KKM!B34</f>
        <v>3.2.5 Menerapkan prinsip penulisan notasi ilmiah berdasarkan hasil pengukuran</v>
      </c>
      <c r="C31" s="552"/>
      <c r="D31" s="285">
        <v>1</v>
      </c>
      <c r="E31" s="53"/>
    </row>
    <row r="32" spans="1:15" ht="40" customHeight="1" x14ac:dyDescent="0.3">
      <c r="A32" s="560"/>
      <c r="B32" s="555" t="str">
        <f>KKM!A36&amp;" "&amp;KKM!A37</f>
        <v>4.2 Menyajikan hasil pengukuran besaran fisis berikut ketelitiannya dengan menggunakan peralatan dan teknik yang tepat serta mengikuti kaidah angka penting untuk suatu penyelidikan ilmiah</v>
      </c>
      <c r="C32" s="556"/>
      <c r="D32" s="543">
        <v>2</v>
      </c>
      <c r="E32" s="544"/>
    </row>
    <row r="33" spans="1:5" ht="40" customHeight="1" x14ac:dyDescent="0.3">
      <c r="A33" s="560"/>
      <c r="B33" s="551" t="str">
        <f>KKM!B37</f>
        <v>4.2.1 Melakukan pengukuran besaran panjang menggunakan Mistar, Jangka Sorong dan Mikrometer Sekrup</v>
      </c>
      <c r="C33" s="552"/>
      <c r="D33" s="53"/>
      <c r="E33" s="285">
        <v>1</v>
      </c>
    </row>
    <row r="34" spans="1:5" ht="40" customHeight="1" x14ac:dyDescent="0.3">
      <c r="A34" s="560"/>
      <c r="B34" s="551" t="str">
        <f>KKM!B38</f>
        <v>4.2.2 Mempresentasikan hasil pengukuran besaran panjang</v>
      </c>
      <c r="C34" s="552"/>
      <c r="D34" s="53"/>
      <c r="E34" s="285">
        <v>1</v>
      </c>
    </row>
    <row r="35" spans="1:5" x14ac:dyDescent="0.3">
      <c r="A35" s="561"/>
      <c r="B35" s="557" t="s">
        <v>70</v>
      </c>
      <c r="C35" s="558"/>
      <c r="D35" s="543">
        <v>2</v>
      </c>
      <c r="E35" s="544"/>
    </row>
    <row r="36" spans="1:5" ht="40" customHeight="1" x14ac:dyDescent="0.3">
      <c r="A36" s="559">
        <v>3</v>
      </c>
      <c r="B36" s="555" t="str">
        <f>KKM!A41&amp;" "&amp;KKM!A42</f>
        <v>3.3 Menerapkan prinsip penjumlahan vektor sebidang (misalnya perpindahan)</v>
      </c>
      <c r="C36" s="556"/>
      <c r="D36" s="543">
        <v>5</v>
      </c>
      <c r="E36" s="544"/>
    </row>
    <row r="37" spans="1:5" ht="40" customHeight="1" x14ac:dyDescent="0.3">
      <c r="A37" s="560"/>
      <c r="B37" s="551" t="str">
        <f>KKM!B42</f>
        <v>3.3.1 Membedakan besaran vektor dan besaran skalar</v>
      </c>
      <c r="C37" s="552"/>
      <c r="D37" s="285">
        <v>1</v>
      </c>
      <c r="E37" s="53"/>
    </row>
    <row r="38" spans="1:5" ht="40" customHeight="1" x14ac:dyDescent="0.3">
      <c r="A38" s="560"/>
      <c r="B38" s="551" t="str">
        <f>KKM!B43</f>
        <v>3.3.2 Menerapkan prinsip menggambar dan menuliskan notasi vektor</v>
      </c>
      <c r="C38" s="552"/>
      <c r="D38" s="285">
        <v>1</v>
      </c>
      <c r="E38" s="53"/>
    </row>
    <row r="39" spans="1:5" ht="40" customHeight="1" x14ac:dyDescent="0.3">
      <c r="A39" s="560"/>
      <c r="B39" s="551" t="str">
        <f>KKM!B44</f>
        <v>3.3.3 Menentukan resultan vektor berdasarkan sajian gambar vektor</v>
      </c>
      <c r="C39" s="552"/>
      <c r="D39" s="285">
        <v>1</v>
      </c>
      <c r="E39" s="53"/>
    </row>
    <row r="40" spans="1:5" ht="40" customHeight="1" x14ac:dyDescent="0.3">
      <c r="A40" s="560"/>
      <c r="B40" s="551" t="str">
        <f>KKM!B45</f>
        <v>3.3.4 Menganalisis besar resultan vektor pada vektor berbentuk jajargenjang</v>
      </c>
      <c r="C40" s="552"/>
      <c r="D40" s="285">
        <v>1</v>
      </c>
      <c r="E40" s="53"/>
    </row>
    <row r="41" spans="1:5" ht="40" customHeight="1" x14ac:dyDescent="0.3">
      <c r="A41" s="560"/>
      <c r="B41" s="551" t="str">
        <f>KKM!B46</f>
        <v>3.3.5 Menerapkan prinsip besaran vektor dalam kehidupan sehari-hari</v>
      </c>
      <c r="C41" s="552"/>
      <c r="D41" s="285">
        <v>1</v>
      </c>
      <c r="E41" s="53"/>
    </row>
    <row r="42" spans="1:5" ht="40" customHeight="1" x14ac:dyDescent="0.3">
      <c r="A42" s="560"/>
      <c r="B42" s="555" t="str">
        <f>KKM!A48&amp;" "&amp;KKM!A49</f>
        <v>4.3 Merancang percobaan untuk menentukan resultan vektor sebidang (misalnya perpindahan) beserta presentasi hasil dan makna fisisnya</v>
      </c>
      <c r="C42" s="556"/>
      <c r="D42" s="543">
        <v>2</v>
      </c>
      <c r="E42" s="544"/>
    </row>
    <row r="43" spans="1:5" ht="40" customHeight="1" x14ac:dyDescent="0.3">
      <c r="A43" s="561"/>
      <c r="B43" s="551" t="str">
        <f>KKM!B49</f>
        <v xml:space="preserve">4.1.1 Menyajikan hasil pengamatan vektor ke dalam bentuk sketsa gambar vektor </v>
      </c>
      <c r="C43" s="552"/>
      <c r="D43" s="53"/>
      <c r="E43" s="285">
        <v>2</v>
      </c>
    </row>
    <row r="44" spans="1:5" ht="40" customHeight="1" x14ac:dyDescent="0.3">
      <c r="A44" s="367"/>
      <c r="B44" s="551" t="str">
        <f>KKM!B50</f>
        <v>- -</v>
      </c>
      <c r="C44" s="552"/>
      <c r="D44" s="53"/>
      <c r="E44" s="285"/>
    </row>
    <row r="45" spans="1:5" x14ac:dyDescent="0.3">
      <c r="A45" s="52"/>
      <c r="B45" s="557" t="s">
        <v>70</v>
      </c>
      <c r="C45" s="558"/>
      <c r="D45" s="543">
        <v>2</v>
      </c>
      <c r="E45" s="544"/>
    </row>
    <row r="46" spans="1:5" ht="40" customHeight="1" x14ac:dyDescent="0.3">
      <c r="A46" s="559">
        <v>4</v>
      </c>
      <c r="B46" s="555" t="str">
        <f>KKM!A53&amp;" "&amp;KKM!A54</f>
        <v>3.4 Menganalisis besaran-besaran fisis pada gerak lurus dengan kecepatan konstan (tetap) dan gerak lurus dengan percepatan konstan (tetap) berikut penerapannya dalam kehidupan sehari-hari misalnya keselamatan lalu lintas</v>
      </c>
      <c r="C46" s="556"/>
      <c r="D46" s="543">
        <v>6</v>
      </c>
      <c r="E46" s="544"/>
    </row>
    <row r="47" spans="1:5" ht="40" customHeight="1" x14ac:dyDescent="0.3">
      <c r="A47" s="560"/>
      <c r="B47" s="551" t="str">
        <f>KKM!B54</f>
        <v>3.4.1 Mengidentifikasi penerapan gerak lurus dalam kehidupan sehari-hari</v>
      </c>
      <c r="C47" s="552"/>
      <c r="D47" s="285">
        <v>1</v>
      </c>
      <c r="E47" s="53"/>
    </row>
    <row r="48" spans="1:5" ht="40" customHeight="1" x14ac:dyDescent="0.3">
      <c r="A48" s="560"/>
      <c r="B48" s="551" t="str">
        <f>KKM!B55</f>
        <v>3.4.2 Menganalisis perbedaan jarak dan perpindahan</v>
      </c>
      <c r="C48" s="552"/>
      <c r="D48" s="285">
        <v>1</v>
      </c>
      <c r="E48" s="53"/>
    </row>
    <row r="49" spans="1:5" ht="40" customHeight="1" x14ac:dyDescent="0.3">
      <c r="A49" s="560"/>
      <c r="B49" s="551" t="str">
        <f>KKM!B56</f>
        <v>3.4.3 Menganalisis perbedaan kelajuan dan kecepatan</v>
      </c>
      <c r="C49" s="552"/>
      <c r="D49" s="285">
        <v>1</v>
      </c>
      <c r="E49" s="53"/>
    </row>
    <row r="50" spans="1:5" ht="40" customHeight="1" x14ac:dyDescent="0.3">
      <c r="A50" s="560"/>
      <c r="B50" s="551" t="str">
        <f>KKM!B57</f>
        <v>3.4.4 Mengidentifikasi perbedaan GLB dan GLBB</v>
      </c>
      <c r="C50" s="552"/>
      <c r="D50" s="285">
        <v>1</v>
      </c>
      <c r="E50" s="53"/>
    </row>
    <row r="51" spans="1:5" ht="40" customHeight="1" x14ac:dyDescent="0.3">
      <c r="A51" s="560"/>
      <c r="B51" s="551" t="str">
        <f>KKM!B58</f>
        <v>3.4.5 Menerapkan konsep GLB dan GLBB dalam penyelesaian masalah secara matematis</v>
      </c>
      <c r="C51" s="552"/>
      <c r="D51" s="285">
        <v>2</v>
      </c>
      <c r="E51" s="53"/>
    </row>
    <row r="52" spans="1:5" ht="40" customHeight="1" x14ac:dyDescent="0.3">
      <c r="A52" s="560"/>
      <c r="B52" s="555" t="str">
        <f>KKM!A60&amp;" "&amp;KKM!A61</f>
        <v>4.4 Menyajikan data dan grafik hasil percobaan gerak benda untuk menyelidiki karakteristik gerak lurus dengan kecepatan konstan (tetap) dan gerak lurus dengan percepatan konstan (tetap) berikut makna fisisnya</v>
      </c>
      <c r="C52" s="556"/>
      <c r="D52" s="543">
        <v>2</v>
      </c>
      <c r="E52" s="544"/>
    </row>
    <row r="53" spans="1:5" ht="40" customHeight="1" x14ac:dyDescent="0.3">
      <c r="A53" s="560"/>
      <c r="B53" s="551" t="str">
        <f>KKM!B61</f>
        <v>4.4.1 Melakukan pengamatan pada benda yang bergerak lurus menggunakan kit mekanika</v>
      </c>
      <c r="C53" s="552"/>
      <c r="D53" s="53"/>
      <c r="E53" s="285">
        <v>2</v>
      </c>
    </row>
    <row r="54" spans="1:5" ht="40" customHeight="1" x14ac:dyDescent="0.3">
      <c r="A54" s="560"/>
      <c r="B54" s="551" t="str">
        <f>KKM!B62</f>
        <v>- -</v>
      </c>
      <c r="C54" s="552"/>
      <c r="D54" s="53"/>
      <c r="E54" s="285"/>
    </row>
    <row r="55" spans="1:5" x14ac:dyDescent="0.3">
      <c r="A55" s="561"/>
      <c r="B55" s="557" t="s">
        <v>70</v>
      </c>
      <c r="C55" s="558"/>
      <c r="D55" s="543">
        <v>2</v>
      </c>
      <c r="E55" s="544"/>
    </row>
    <row r="56" spans="1:5" ht="40" customHeight="1" x14ac:dyDescent="0.3">
      <c r="A56" s="554">
        <v>5</v>
      </c>
      <c r="B56" s="555" t="str">
        <f>KKM!A65&amp;" "&amp;KKM!A66</f>
        <v>3.5 Menganalisis gerak parabola dengan menggunakan vektor, berikut makna fisisnya dan penerapannya dalam kehidupan sehari-hari</v>
      </c>
      <c r="C56" s="556"/>
      <c r="D56" s="543">
        <v>6</v>
      </c>
      <c r="E56" s="544"/>
    </row>
    <row r="57" spans="1:5" ht="40" customHeight="1" x14ac:dyDescent="0.3">
      <c r="A57" s="554"/>
      <c r="B57" s="551" t="str">
        <f>KKM!B66</f>
        <v>3.5.1 Mengidentifikasi penerapan gerak parabola dalam kehidupan sehari-hari</v>
      </c>
      <c r="C57" s="552"/>
      <c r="D57" s="285">
        <v>1</v>
      </c>
      <c r="E57" s="53"/>
    </row>
    <row r="58" spans="1:5" ht="40" customHeight="1" x14ac:dyDescent="0.3">
      <c r="A58" s="554"/>
      <c r="B58" s="551" t="str">
        <f>KKM!B67</f>
        <v>3.5.2 Menganalisis variabel yang mempengaruhi gerak parabola</v>
      </c>
      <c r="C58" s="552"/>
      <c r="D58" s="285">
        <v>1</v>
      </c>
      <c r="E58" s="53"/>
    </row>
    <row r="59" spans="1:5" ht="40" customHeight="1" x14ac:dyDescent="0.3">
      <c r="A59" s="554"/>
      <c r="B59" s="551" t="str">
        <f>KKM!B68</f>
        <v>3.5.3 Menganalisis hubungan GLB dan GLBB pada gerak parabola</v>
      </c>
      <c r="C59" s="552"/>
      <c r="D59" s="285">
        <v>2</v>
      </c>
      <c r="E59" s="53"/>
    </row>
    <row r="60" spans="1:5" ht="40" customHeight="1" x14ac:dyDescent="0.3">
      <c r="A60" s="554"/>
      <c r="B60" s="551" t="str">
        <f>KKM!B69</f>
        <v>3.5.4 Menerapkan konsep gerak parabola dalam penyelesaian masalah secara matematis</v>
      </c>
      <c r="C60" s="552"/>
      <c r="D60" s="285">
        <v>2</v>
      </c>
      <c r="E60" s="53"/>
    </row>
    <row r="61" spans="1:5" ht="40" customHeight="1" x14ac:dyDescent="0.3">
      <c r="A61" s="554"/>
      <c r="B61" s="551" t="str">
        <f>KKM!B70</f>
        <v>- -</v>
      </c>
      <c r="C61" s="552"/>
      <c r="D61" s="285"/>
      <c r="E61" s="53"/>
    </row>
    <row r="62" spans="1:5" ht="40" customHeight="1" x14ac:dyDescent="0.3">
      <c r="A62" s="554"/>
      <c r="B62" s="555" t="str">
        <f>KKM!A72&amp;" "&amp;KKM!A73</f>
        <v>4.5 Mempresentasikan data hasil percobaan gerak parabola dan makna fisisnya</v>
      </c>
      <c r="C62" s="556"/>
      <c r="D62" s="543">
        <v>2</v>
      </c>
      <c r="E62" s="544"/>
    </row>
    <row r="63" spans="1:5" ht="40" customHeight="1" x14ac:dyDescent="0.3">
      <c r="A63" s="554"/>
      <c r="B63" s="551" t="str">
        <f>KKM!B73</f>
        <v>4.5.1 Melakukan percobaan gerak parabola menggunakan alat dan bahan sederhana yang mudah ditemukan di lingkungan sehari-hari</v>
      </c>
      <c r="C63" s="552"/>
      <c r="D63" s="53"/>
      <c r="E63" s="286">
        <v>1</v>
      </c>
    </row>
    <row r="64" spans="1:5" ht="40" customHeight="1" x14ac:dyDescent="0.3">
      <c r="A64" s="554"/>
      <c r="B64" s="551" t="str">
        <f>KKM!B74</f>
        <v>4.5.2 Mempresentasikan hasil percobaan gerak parabola</v>
      </c>
      <c r="C64" s="552"/>
      <c r="D64" s="53"/>
      <c r="E64" s="286">
        <v>1</v>
      </c>
    </row>
    <row r="65" spans="1:5" x14ac:dyDescent="0.3">
      <c r="A65" s="554"/>
      <c r="B65" s="557" t="s">
        <v>70</v>
      </c>
      <c r="C65" s="558"/>
      <c r="D65" s="543">
        <v>2</v>
      </c>
      <c r="E65" s="544"/>
    </row>
    <row r="66" spans="1:5" ht="40" customHeight="1" x14ac:dyDescent="0.3">
      <c r="A66" s="554">
        <v>6</v>
      </c>
      <c r="B66" s="555" t="str">
        <f>KKM!A77&amp;" "&amp;KKM!A78</f>
        <v>- -</v>
      </c>
      <c r="C66" s="556"/>
      <c r="D66" s="543"/>
      <c r="E66" s="544"/>
    </row>
    <row r="67" spans="1:5" ht="40" customHeight="1" x14ac:dyDescent="0.3">
      <c r="A67" s="554"/>
      <c r="B67" s="551" t="str">
        <f>KKM!B78</f>
        <v xml:space="preserve"> </v>
      </c>
      <c r="C67" s="552"/>
      <c r="D67" s="285"/>
      <c r="E67" s="638"/>
    </row>
    <row r="68" spans="1:5" ht="40" customHeight="1" x14ac:dyDescent="0.3">
      <c r="A68" s="554"/>
      <c r="B68" s="551" t="str">
        <f>KKM!B79</f>
        <v xml:space="preserve"> </v>
      </c>
      <c r="C68" s="552"/>
      <c r="D68" s="285"/>
      <c r="E68" s="638"/>
    </row>
    <row r="69" spans="1:5" ht="40" customHeight="1" x14ac:dyDescent="0.3">
      <c r="A69" s="554"/>
      <c r="B69" s="551" t="str">
        <f>KKM!B80</f>
        <v xml:space="preserve"> </v>
      </c>
      <c r="C69" s="552"/>
      <c r="D69" s="285"/>
      <c r="E69" s="638"/>
    </row>
    <row r="70" spans="1:5" ht="40" customHeight="1" x14ac:dyDescent="0.3">
      <c r="A70" s="554"/>
      <c r="B70" s="551" t="str">
        <f>KKM!B81</f>
        <v xml:space="preserve"> </v>
      </c>
      <c r="C70" s="552"/>
      <c r="D70" s="285"/>
      <c r="E70" s="638"/>
    </row>
    <row r="71" spans="1:5" ht="40" customHeight="1" x14ac:dyDescent="0.3">
      <c r="A71" s="554"/>
      <c r="B71" s="551" t="str">
        <f>KKM!B82</f>
        <v xml:space="preserve"> </v>
      </c>
      <c r="C71" s="552"/>
      <c r="D71" s="285"/>
      <c r="E71" s="638"/>
    </row>
    <row r="72" spans="1:5" ht="40" customHeight="1" x14ac:dyDescent="0.3">
      <c r="A72" s="554"/>
      <c r="B72" s="555" t="str">
        <f>KKM!A84&amp;" "&amp;KKM!A85</f>
        <v>- -</v>
      </c>
      <c r="C72" s="556"/>
      <c r="D72" s="543"/>
      <c r="E72" s="544"/>
    </row>
    <row r="73" spans="1:5" ht="40" customHeight="1" x14ac:dyDescent="0.3">
      <c r="A73" s="554"/>
      <c r="B73" s="551" t="str">
        <f>KKM!B85</f>
        <v xml:space="preserve"> </v>
      </c>
      <c r="C73" s="552"/>
      <c r="D73" s="53"/>
      <c r="E73" s="286"/>
    </row>
    <row r="74" spans="1:5" ht="40" customHeight="1" x14ac:dyDescent="0.3">
      <c r="A74" s="554"/>
      <c r="B74" s="551" t="str">
        <f>KKM!B86</f>
        <v xml:space="preserve"> </v>
      </c>
      <c r="C74" s="552"/>
      <c r="D74" s="53"/>
      <c r="E74" s="286"/>
    </row>
    <row r="75" spans="1:5" x14ac:dyDescent="0.3">
      <c r="A75" s="554"/>
      <c r="B75" s="545" t="s">
        <v>70</v>
      </c>
      <c r="C75" s="546"/>
      <c r="D75" s="543"/>
      <c r="E75" s="544"/>
    </row>
    <row r="76" spans="1:5" x14ac:dyDescent="0.3">
      <c r="A76" s="100"/>
      <c r="B76" s="547" t="s">
        <v>71</v>
      </c>
      <c r="C76" s="548"/>
      <c r="D76" s="543">
        <v>2</v>
      </c>
      <c r="E76" s="544"/>
    </row>
    <row r="77" spans="1:5" x14ac:dyDescent="0.3">
      <c r="A77" s="100"/>
      <c r="B77" s="549" t="s">
        <v>72</v>
      </c>
      <c r="C77" s="550"/>
      <c r="D77" s="386">
        <f>SUM(D16,D25,D26,D35,D36,D45,D46,D55,D56,D65,D66,D75,D76)</f>
        <v>39</v>
      </c>
      <c r="E77" s="387">
        <f>SUM(D22,D32,D42,D52,D62,D72)</f>
        <v>10</v>
      </c>
    </row>
    <row r="78" spans="1:5" x14ac:dyDescent="0.3">
      <c r="A78" s="388"/>
      <c r="B78" s="539" t="s">
        <v>74</v>
      </c>
      <c r="C78" s="540"/>
      <c r="D78" s="541">
        <f>SUM(D77:E77)</f>
        <v>49</v>
      </c>
      <c r="E78" s="542"/>
    </row>
    <row r="79" spans="1:5" x14ac:dyDescent="0.3">
      <c r="A79" s="72"/>
      <c r="B79" s="72"/>
      <c r="C79" s="72"/>
      <c r="D79" s="72"/>
      <c r="E79" s="72"/>
    </row>
    <row r="80" spans="1:5" x14ac:dyDescent="0.3">
      <c r="A80" s="287"/>
      <c r="B80" s="287"/>
      <c r="C80" s="536" t="str">
        <f>'KD &amp; IPK'!I100</f>
        <v>Nanga Temenang, 21 Juli 2021</v>
      </c>
      <c r="D80" s="536"/>
      <c r="E80" s="536"/>
    </row>
    <row r="81" spans="1:5" x14ac:dyDescent="0.3">
      <c r="A81" s="287" t="str">
        <f>'KD &amp; IPK'!A101</f>
        <v>Mengetahui,</v>
      </c>
      <c r="B81" s="287"/>
      <c r="C81" s="290"/>
      <c r="D81" s="290"/>
      <c r="E81" s="290"/>
    </row>
    <row r="82" spans="1:5" x14ac:dyDescent="0.3">
      <c r="A82" s="287" t="str">
        <f>'KD &amp; IPK'!A102</f>
        <v>Kepala SMA Negeri 2 Jongkong</v>
      </c>
      <c r="B82" s="287"/>
      <c r="C82" s="537" t="str">
        <f>'KD &amp; IPK'!I102</f>
        <v>Guru Mata Pelajaran FISIKA</v>
      </c>
      <c r="D82" s="537"/>
      <c r="E82" s="537"/>
    </row>
    <row r="83" spans="1:5" x14ac:dyDescent="0.3">
      <c r="A83" s="287"/>
      <c r="B83" s="287"/>
      <c r="C83" s="290"/>
      <c r="D83" s="290"/>
      <c r="E83" s="290"/>
    </row>
    <row r="84" spans="1:5" x14ac:dyDescent="0.3">
      <c r="A84" s="287"/>
      <c r="B84" s="287"/>
      <c r="C84" s="290"/>
      <c r="D84" s="290"/>
      <c r="E84" s="290"/>
    </row>
    <row r="85" spans="1:5" x14ac:dyDescent="0.3">
      <c r="A85" s="287"/>
      <c r="B85" s="287"/>
      <c r="C85" s="290"/>
      <c r="D85" s="290"/>
      <c r="E85" s="290"/>
    </row>
    <row r="86" spans="1:5" x14ac:dyDescent="0.3">
      <c r="A86" s="289" t="str">
        <f>'KD &amp; IPK'!A106</f>
        <v>KUSNADI, S.Pd</v>
      </c>
      <c r="B86" s="287"/>
      <c r="C86" s="538" t="str">
        <f>'KD &amp; IPK'!I106</f>
        <v>ARI LINTANG, S.Pd</v>
      </c>
      <c r="D86" s="538"/>
      <c r="E86" s="538"/>
    </row>
    <row r="87" spans="1:5" x14ac:dyDescent="0.3">
      <c r="A87" s="287" t="str">
        <f>'KD &amp; IPK'!A107</f>
        <v>NIP. 19791215 200502 1 001</v>
      </c>
      <c r="B87" s="287"/>
      <c r="C87" s="537" t="str">
        <f>'KD &amp; IPK'!I107</f>
        <v>NIP. 19950314 202012 1 014</v>
      </c>
      <c r="D87" s="537"/>
      <c r="E87" s="537"/>
    </row>
  </sheetData>
  <sheetProtection algorithmName="SHA-512" hashValue="pVsNwjP3vxgvHM5LHRb1/B2E6FIUpqQEZQwOILjI2X4P8LyzpXjcHJrfOAg6oj3eDhSa/wG23obP5uSxi1kVzg==" saltValue="Kv7I5ZsVbwAONSjf0ESxQQ==" spinCount="100000" sheet="1" objects="1" scenarios="1"/>
  <customSheetViews>
    <customSheetView guid="{6C28EDC6-9B9A-487C-AE29-3651CE232269}" topLeftCell="A7">
      <selection activeCell="A2" sqref="A2:E7"/>
      <pageMargins left="0.51181102362204722" right="0.31496062992125984" top="0.35433070866141736" bottom="0.35433070866141736" header="0.31496062992125984" footer="0.31496062992125984"/>
      <pageSetup paperSize="9" orientation="portrait" horizontalDpi="4294967293" verticalDpi="0" r:id="rId1"/>
    </customSheetView>
  </customSheetViews>
  <mergeCells count="107">
    <mergeCell ref="A9:E9"/>
    <mergeCell ref="A10:E10"/>
    <mergeCell ref="A11:E11"/>
    <mergeCell ref="A14:A15"/>
    <mergeCell ref="B14:C15"/>
    <mergeCell ref="D14:E15"/>
    <mergeCell ref="B22:C22"/>
    <mergeCell ref="B23:C23"/>
    <mergeCell ref="A16:A25"/>
    <mergeCell ref="B16:C16"/>
    <mergeCell ref="B17:C17"/>
    <mergeCell ref="B18:C18"/>
    <mergeCell ref="B19:C19"/>
    <mergeCell ref="B20:C20"/>
    <mergeCell ref="B21:C21"/>
    <mergeCell ref="B25:C25"/>
    <mergeCell ref="A26:A35"/>
    <mergeCell ref="B26:C26"/>
    <mergeCell ref="B27:C27"/>
    <mergeCell ref="B28:C28"/>
    <mergeCell ref="B29:C29"/>
    <mergeCell ref="B30:C30"/>
    <mergeCell ref="B31:C31"/>
    <mergeCell ref="B24:C24"/>
    <mergeCell ref="A46:A55"/>
    <mergeCell ref="B33:C33"/>
    <mergeCell ref="B34:C34"/>
    <mergeCell ref="B35:C35"/>
    <mergeCell ref="A36:A43"/>
    <mergeCell ref="B36:C36"/>
    <mergeCell ref="B32:C32"/>
    <mergeCell ref="B53:C53"/>
    <mergeCell ref="B54:C54"/>
    <mergeCell ref="B55:C55"/>
    <mergeCell ref="B48:C48"/>
    <mergeCell ref="B49:C49"/>
    <mergeCell ref="B50:C50"/>
    <mergeCell ref="B51:C51"/>
    <mergeCell ref="B52:C52"/>
    <mergeCell ref="B42:C42"/>
    <mergeCell ref="B43:C43"/>
    <mergeCell ref="B45:C45"/>
    <mergeCell ref="B46:C46"/>
    <mergeCell ref="B47:C47"/>
    <mergeCell ref="B64:C64"/>
    <mergeCell ref="B68:C68"/>
    <mergeCell ref="B69:C69"/>
    <mergeCell ref="B70:C70"/>
    <mergeCell ref="B71:C71"/>
    <mergeCell ref="B62:C62"/>
    <mergeCell ref="B63:C63"/>
    <mergeCell ref="B65:C65"/>
    <mergeCell ref="A66:A75"/>
    <mergeCell ref="B66:C66"/>
    <mergeCell ref="B67:C67"/>
    <mergeCell ref="B72:C72"/>
    <mergeCell ref="B73:C73"/>
    <mergeCell ref="B74:C74"/>
    <mergeCell ref="A56:A65"/>
    <mergeCell ref="B56:C56"/>
    <mergeCell ref="B57:C57"/>
    <mergeCell ref="B58:C58"/>
    <mergeCell ref="B59:C59"/>
    <mergeCell ref="B60:C60"/>
    <mergeCell ref="B61:C61"/>
    <mergeCell ref="I20:O21"/>
    <mergeCell ref="D56:E56"/>
    <mergeCell ref="D62:E62"/>
    <mergeCell ref="D65:E65"/>
    <mergeCell ref="D66:E66"/>
    <mergeCell ref="D75:E75"/>
    <mergeCell ref="D76:E76"/>
    <mergeCell ref="D42:E42"/>
    <mergeCell ref="D45:E45"/>
    <mergeCell ref="D46:E46"/>
    <mergeCell ref="D52:E52"/>
    <mergeCell ref="D55:E55"/>
    <mergeCell ref="D22:E22"/>
    <mergeCell ref="D25:E25"/>
    <mergeCell ref="D26:E26"/>
    <mergeCell ref="D32:E32"/>
    <mergeCell ref="D35:E35"/>
    <mergeCell ref="D36:E36"/>
    <mergeCell ref="A2:E2"/>
    <mergeCell ref="A12:E12"/>
    <mergeCell ref="C80:E80"/>
    <mergeCell ref="C82:E82"/>
    <mergeCell ref="C86:E86"/>
    <mergeCell ref="C87:E87"/>
    <mergeCell ref="A7:E7"/>
    <mergeCell ref="A6:E6"/>
    <mergeCell ref="A5:E5"/>
    <mergeCell ref="A4:E4"/>
    <mergeCell ref="A3:E3"/>
    <mergeCell ref="B78:C78"/>
    <mergeCell ref="D78:E78"/>
    <mergeCell ref="D72:E72"/>
    <mergeCell ref="D16:E16"/>
    <mergeCell ref="B75:C75"/>
    <mergeCell ref="B76:C76"/>
    <mergeCell ref="B77:C77"/>
    <mergeCell ref="B37:C37"/>
    <mergeCell ref="B38:C38"/>
    <mergeCell ref="B39:C39"/>
    <mergeCell ref="B40:C40"/>
    <mergeCell ref="B41:C41"/>
    <mergeCell ref="B44:C44"/>
  </mergeCells>
  <pageMargins left="0.31496062992125984" right="0.31496062992125984" top="0.35433070866141736" bottom="0.15748031496062992" header="0.31496062992125984" footer="0.31496062992125984"/>
  <pageSetup paperSize="9" orientation="portrait" horizontalDpi="4294967293" verticalDpi="36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DE0A-AE63-468D-8D7B-B5E79B038546}">
  <dimension ref="A1:W91"/>
  <sheetViews>
    <sheetView showGridLines="0" topLeftCell="A69" workbookViewId="0">
      <selection activeCell="E77" sqref="E77"/>
    </sheetView>
  </sheetViews>
  <sheetFormatPr defaultRowHeight="14.5" x14ac:dyDescent="0.35"/>
  <cols>
    <col min="1" max="1" width="4.26953125" customWidth="1"/>
    <col min="2" max="2" width="52.453125" customWidth="1"/>
    <col min="3" max="3" width="17.453125" customWidth="1"/>
    <col min="4" max="5" width="6.7265625" customWidth="1"/>
    <col min="7" max="7" width="2.90625" customWidth="1"/>
  </cols>
  <sheetData>
    <row r="1" spans="1:23" x14ac:dyDescent="0.35">
      <c r="A1" s="72"/>
      <c r="B1" s="72"/>
      <c r="C1" s="72"/>
      <c r="D1" s="72"/>
      <c r="E1" s="72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8" x14ac:dyDescent="0.4">
      <c r="A2" s="443" t="s">
        <v>24</v>
      </c>
      <c r="B2" s="443"/>
      <c r="C2" s="443"/>
      <c r="D2" s="443"/>
      <c r="E2" s="443"/>
      <c r="F2" s="61"/>
      <c r="G2" s="61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18" x14ac:dyDescent="0.4">
      <c r="A3" s="443" t="s">
        <v>4</v>
      </c>
      <c r="B3" s="443"/>
      <c r="C3" s="443"/>
      <c r="D3" s="443"/>
      <c r="E3" s="443"/>
      <c r="F3" s="61"/>
      <c r="G3" s="61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20" x14ac:dyDescent="0.4">
      <c r="A4" s="444" t="s">
        <v>5</v>
      </c>
      <c r="B4" s="444"/>
      <c r="C4" s="444"/>
      <c r="D4" s="444"/>
      <c r="E4" s="444"/>
      <c r="F4" s="62"/>
      <c r="G4" s="62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ht="15.5" x14ac:dyDescent="0.35">
      <c r="A5" s="445" t="s">
        <v>6</v>
      </c>
      <c r="B5" s="445"/>
      <c r="C5" s="445"/>
      <c r="D5" s="445"/>
      <c r="E5" s="445"/>
      <c r="F5" s="63"/>
      <c r="G5" s="63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x14ac:dyDescent="0.35">
      <c r="A6" s="446" t="s">
        <v>25</v>
      </c>
      <c r="B6" s="446"/>
      <c r="C6" s="446"/>
      <c r="D6" s="446"/>
      <c r="E6" s="446"/>
      <c r="F6" s="64"/>
      <c r="G6" s="6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3" ht="15" thickBot="1" x14ac:dyDescent="0.4">
      <c r="A7" s="447" t="s">
        <v>26</v>
      </c>
      <c r="B7" s="447"/>
      <c r="C7" s="447"/>
      <c r="D7" s="447"/>
      <c r="E7" s="447"/>
      <c r="F7" s="64"/>
      <c r="G7" s="6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15" thickTop="1" x14ac:dyDescent="0.35">
      <c r="A8" s="116"/>
      <c r="B8" s="116"/>
      <c r="C8" s="116"/>
      <c r="D8" s="116"/>
      <c r="E8" s="116"/>
      <c r="F8" s="64"/>
      <c r="G8" s="6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ht="15" x14ac:dyDescent="0.35">
      <c r="A9" s="535" t="str">
        <f>"MATA PELAJARAN"&amp;" "&amp;Identitas!B14</f>
        <v>MATA PELAJARAN FISIKA</v>
      </c>
      <c r="B9" s="535"/>
      <c r="C9" s="535"/>
      <c r="D9" s="535"/>
      <c r="E9" s="535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15" x14ac:dyDescent="0.35">
      <c r="A10" s="535" t="str">
        <f>"TAHUN PELAJARAN "&amp;Identitas!B16</f>
        <v>TAHUN PELAJARAN 2021/2022</v>
      </c>
      <c r="B10" s="535"/>
      <c r="C10" s="535"/>
      <c r="D10" s="535"/>
      <c r="E10" s="535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ht="15" x14ac:dyDescent="0.35">
      <c r="A11" s="535" t="s">
        <v>91</v>
      </c>
      <c r="B11" s="535"/>
      <c r="C11" s="535"/>
      <c r="D11" s="535"/>
      <c r="E11" s="535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15" customHeight="1" x14ac:dyDescent="0.35">
      <c r="A12" s="535" t="str">
        <f>"KELAS"&amp;" "&amp;Identitas!B15</f>
        <v>KELAS X MIA</v>
      </c>
      <c r="B12" s="535"/>
      <c r="C12" s="535"/>
      <c r="D12" s="535"/>
      <c r="E12" s="535"/>
      <c r="F12" s="88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15" customHeight="1" x14ac:dyDescent="0.35">
      <c r="A13" s="89"/>
      <c r="B13" s="87"/>
      <c r="C13" s="87"/>
      <c r="D13" s="89"/>
      <c r="E13" s="89"/>
      <c r="F13" s="88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x14ac:dyDescent="0.35">
      <c r="A14" s="562" t="s">
        <v>67</v>
      </c>
      <c r="B14" s="563" t="s">
        <v>68</v>
      </c>
      <c r="C14" s="564"/>
      <c r="D14" s="567" t="s">
        <v>69</v>
      </c>
      <c r="E14" s="567"/>
      <c r="F14" s="54"/>
      <c r="G14" s="65"/>
      <c r="H14" s="65"/>
      <c r="I14" s="65"/>
      <c r="J14" s="65"/>
      <c r="K14" s="65"/>
      <c r="L14" s="65"/>
      <c r="M14" s="65"/>
      <c r="N14" s="65"/>
      <c r="O14" s="65"/>
      <c r="P14" s="54"/>
      <c r="Q14" s="54"/>
      <c r="R14" s="54"/>
      <c r="S14" s="54"/>
      <c r="T14" s="54"/>
      <c r="U14" s="54"/>
      <c r="V14" s="54"/>
      <c r="W14" s="54"/>
    </row>
    <row r="15" spans="1:23" x14ac:dyDescent="0.35">
      <c r="A15" s="562"/>
      <c r="B15" s="565"/>
      <c r="C15" s="566"/>
      <c r="D15" s="567"/>
      <c r="E15" s="567"/>
      <c r="F15" s="54"/>
      <c r="G15" s="65"/>
      <c r="H15" s="66" t="s">
        <v>78</v>
      </c>
      <c r="I15" s="65"/>
      <c r="J15" s="65"/>
      <c r="K15" s="65"/>
      <c r="L15" s="65"/>
      <c r="M15" s="65"/>
      <c r="N15" s="65"/>
      <c r="O15" s="65"/>
      <c r="P15" s="54"/>
      <c r="Q15" s="54"/>
      <c r="R15" s="54"/>
      <c r="S15" s="54"/>
      <c r="T15" s="54"/>
      <c r="U15" s="54"/>
      <c r="V15" s="54"/>
      <c r="W15" s="54"/>
    </row>
    <row r="16" spans="1:23" ht="40" customHeight="1" x14ac:dyDescent="0.35">
      <c r="A16" s="559">
        <v>1</v>
      </c>
      <c r="B16" s="555" t="str">
        <f>KKM!A90&amp;" "&amp;KKM!A91</f>
        <v>3.6 Menganalisis besaran fisis
pada gerak melingkar dengan laju konstan (tetap) dan penerapannya dalam kehidupan sehari-hari</v>
      </c>
      <c r="C16" s="556"/>
      <c r="D16" s="543">
        <v>7</v>
      </c>
      <c r="E16" s="544"/>
      <c r="F16" s="54"/>
      <c r="G16" s="65"/>
      <c r="H16" s="67"/>
      <c r="I16" s="65" t="s">
        <v>79</v>
      </c>
      <c r="J16" s="65"/>
      <c r="K16" s="65"/>
      <c r="L16" s="65"/>
      <c r="M16" s="65"/>
      <c r="N16" s="65"/>
      <c r="O16" s="65"/>
      <c r="P16" s="54"/>
      <c r="Q16" s="54"/>
      <c r="R16" s="54"/>
      <c r="S16" s="54"/>
      <c r="T16" s="54"/>
      <c r="U16" s="54"/>
      <c r="V16" s="54"/>
      <c r="W16" s="54"/>
    </row>
    <row r="17" spans="1:23" ht="40" customHeight="1" x14ac:dyDescent="0.35">
      <c r="A17" s="560"/>
      <c r="B17" s="551" t="str">
        <f>KKM!B91</f>
        <v>3.6.1 Mengidentifikasi penerapan gerak melingkar dalam kehidupan sehari-hari</v>
      </c>
      <c r="C17" s="552"/>
      <c r="D17" s="285">
        <v>1</v>
      </c>
      <c r="E17" s="53"/>
      <c r="F17" s="54"/>
      <c r="G17" s="65"/>
      <c r="H17" s="68"/>
      <c r="I17" s="65" t="s">
        <v>80</v>
      </c>
      <c r="J17" s="65"/>
      <c r="K17" s="65"/>
      <c r="L17" s="65"/>
      <c r="M17" s="65"/>
      <c r="N17" s="65"/>
      <c r="O17" s="65"/>
      <c r="P17" s="54"/>
      <c r="Q17" s="54"/>
      <c r="R17" s="54"/>
      <c r="S17" s="54"/>
      <c r="T17" s="54"/>
      <c r="U17" s="54"/>
      <c r="V17" s="54"/>
      <c r="W17" s="54"/>
    </row>
    <row r="18" spans="1:23" ht="40" customHeight="1" x14ac:dyDescent="0.35">
      <c r="A18" s="560"/>
      <c r="B18" s="551" t="str">
        <f>KKM!B92</f>
        <v>3.6.2 Menganalisis variabel yang mempengaruhi gerak melingkar</v>
      </c>
      <c r="C18" s="552"/>
      <c r="D18" s="285">
        <v>2</v>
      </c>
      <c r="E18" s="53"/>
      <c r="F18" s="54"/>
      <c r="G18" s="65"/>
      <c r="H18" s="69"/>
      <c r="I18" s="65" t="s">
        <v>81</v>
      </c>
      <c r="J18" s="65"/>
      <c r="K18" s="65"/>
      <c r="L18" s="65"/>
      <c r="M18" s="65"/>
      <c r="N18" s="65"/>
      <c r="O18" s="65"/>
      <c r="P18" s="54"/>
      <c r="Q18" s="54"/>
      <c r="R18" s="54"/>
      <c r="S18" s="54"/>
      <c r="T18" s="54"/>
      <c r="U18" s="54"/>
      <c r="V18" s="54"/>
      <c r="W18" s="54"/>
    </row>
    <row r="19" spans="1:23" ht="40" customHeight="1" x14ac:dyDescent="0.35">
      <c r="A19" s="560"/>
      <c r="B19" s="551" t="str">
        <f>KKM!B93</f>
        <v>3.6.3 Menjelaskan perbedaan GMB dan GMBB</v>
      </c>
      <c r="C19" s="552"/>
      <c r="D19" s="285">
        <v>2</v>
      </c>
      <c r="E19" s="53"/>
      <c r="F19" s="54"/>
      <c r="G19" s="65"/>
      <c r="H19" s="55"/>
      <c r="I19" s="65" t="s">
        <v>75</v>
      </c>
      <c r="J19" s="65"/>
      <c r="K19" s="65"/>
      <c r="L19" s="65"/>
      <c r="M19" s="65"/>
      <c r="N19" s="65"/>
      <c r="O19" s="65"/>
      <c r="P19" s="54"/>
      <c r="Q19" s="54"/>
      <c r="R19" s="54"/>
      <c r="S19" s="54"/>
      <c r="T19" s="54"/>
      <c r="U19" s="54"/>
      <c r="V19" s="54"/>
      <c r="W19" s="54"/>
    </row>
    <row r="20" spans="1:23" ht="40" customHeight="1" x14ac:dyDescent="0.35">
      <c r="A20" s="560"/>
      <c r="B20" s="551" t="str">
        <f>KKM!B94</f>
        <v>3.6.4 Menerapkan konsep GMB dan GMBB dalam penyelesaian masalah secara matematis</v>
      </c>
      <c r="C20" s="552"/>
      <c r="D20" s="285">
        <v>2</v>
      </c>
      <c r="E20" s="53"/>
      <c r="F20" s="54"/>
      <c r="G20" s="65"/>
      <c r="H20" s="70"/>
      <c r="I20" s="553" t="s">
        <v>77</v>
      </c>
      <c r="J20" s="553"/>
      <c r="K20" s="553"/>
      <c r="L20" s="553"/>
      <c r="M20" s="553"/>
      <c r="N20" s="553"/>
      <c r="O20" s="553"/>
      <c r="P20" s="54"/>
      <c r="Q20" s="54"/>
      <c r="R20" s="54"/>
      <c r="S20" s="54"/>
      <c r="T20" s="54"/>
      <c r="U20" s="54"/>
      <c r="V20" s="54"/>
      <c r="W20" s="54"/>
    </row>
    <row r="21" spans="1:23" ht="40" customHeight="1" x14ac:dyDescent="0.35">
      <c r="A21" s="560"/>
      <c r="B21" s="551" t="str">
        <f>KKM!B95</f>
        <v>- -</v>
      </c>
      <c r="C21" s="552"/>
      <c r="D21" s="285"/>
      <c r="E21" s="53"/>
      <c r="F21" s="54"/>
      <c r="G21" s="65"/>
      <c r="H21" s="71"/>
      <c r="I21" s="553"/>
      <c r="J21" s="553"/>
      <c r="K21" s="553"/>
      <c r="L21" s="553"/>
      <c r="M21" s="553"/>
      <c r="N21" s="553"/>
      <c r="O21" s="553"/>
      <c r="P21" s="54"/>
      <c r="Q21" s="54"/>
      <c r="R21" s="54"/>
      <c r="S21" s="54"/>
      <c r="T21" s="54"/>
      <c r="U21" s="54"/>
      <c r="V21" s="54"/>
      <c r="W21" s="54"/>
    </row>
    <row r="22" spans="1:23" ht="40" customHeight="1" x14ac:dyDescent="0.35">
      <c r="A22" s="560"/>
      <c r="B22" s="571" t="str">
        <f>KKM!A97&amp;" "&amp;KKM!A98</f>
        <v>4.6 Melakukan percobaan berikut presentasi hasilnya tentang gerak melingkar, makna fisis dan pemanfaatannya</v>
      </c>
      <c r="C22" s="572"/>
      <c r="D22" s="543">
        <v>2</v>
      </c>
      <c r="E22" s="54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</row>
    <row r="23" spans="1:23" ht="40" customHeight="1" x14ac:dyDescent="0.35">
      <c r="A23" s="560"/>
      <c r="B23" s="551" t="str">
        <f>KKM!B98</f>
        <v>4.6.1 Melakukan percobaan gerak melingkar menggunakan alat dan bahan sederhana yang mudah ditemukan di lingkungan sehari-hari</v>
      </c>
      <c r="C23" s="552"/>
      <c r="D23" s="53"/>
      <c r="E23" s="285">
        <v>1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</row>
    <row r="24" spans="1:23" ht="40" customHeight="1" x14ac:dyDescent="0.35">
      <c r="A24" s="560"/>
      <c r="B24" s="551" t="str">
        <f>KKM!B99</f>
        <v>4.6.2 Mempresentasikan hasil percobaan gerak melingkar</v>
      </c>
      <c r="C24" s="552"/>
      <c r="D24" s="53"/>
      <c r="E24" s="285">
        <v>1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</row>
    <row r="25" spans="1:23" x14ac:dyDescent="0.35">
      <c r="A25" s="561"/>
      <c r="B25" s="557" t="s">
        <v>70</v>
      </c>
      <c r="C25" s="558"/>
      <c r="D25" s="543">
        <v>2</v>
      </c>
      <c r="E25" s="54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1:23" ht="40" customHeight="1" x14ac:dyDescent="0.35">
      <c r="A26" s="559">
        <v>2</v>
      </c>
      <c r="B26" s="555" t="str">
        <f>KKM!A102&amp;" "&amp;KKM!A103</f>
        <v>3.7 Menganalisis interaksi pada gaya serta hubungan antara gaya, massa dan gerak lurus benda serta penerapannya dalam kehidupan sehari-hari</v>
      </c>
      <c r="C26" s="556"/>
      <c r="D26" s="543">
        <v>7</v>
      </c>
      <c r="E26" s="54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3" ht="40" customHeight="1" x14ac:dyDescent="0.35">
      <c r="A27" s="560"/>
      <c r="B27" s="551" t="str">
        <f>KKM!B103</f>
        <v>3.7.1 Menjelaskan perbedaan konsep kinematika dan dinamika</v>
      </c>
      <c r="C27" s="552"/>
      <c r="D27" s="285">
        <v>1</v>
      </c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</row>
    <row r="28" spans="1:23" ht="40" customHeight="1" x14ac:dyDescent="0.35">
      <c r="A28" s="560"/>
      <c r="B28" s="551" t="str">
        <f>KKM!B104</f>
        <v>3.7.2 Mengidentifikasi gaya yang bekerja pada suatu benda</v>
      </c>
      <c r="C28" s="552"/>
      <c r="D28" s="285">
        <v>2</v>
      </c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 spans="1:23" ht="40" customHeight="1" x14ac:dyDescent="0.35">
      <c r="A29" s="560"/>
      <c r="B29" s="551" t="str">
        <f>KKM!B105</f>
        <v>3.7.3 Menjelaskan konsep hukum Newton</v>
      </c>
      <c r="C29" s="552"/>
      <c r="D29" s="285">
        <v>2</v>
      </c>
      <c r="E29" s="53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</row>
    <row r="30" spans="1:23" ht="40" customHeight="1" x14ac:dyDescent="0.35">
      <c r="A30" s="560"/>
      <c r="B30" s="551" t="str">
        <f>KKM!B106</f>
        <v>3.7.4 Menerapkan konsep hukum Newton dalam penyelesaian masalah pada sebuah sistem</v>
      </c>
      <c r="C30" s="552"/>
      <c r="D30" s="285">
        <v>2</v>
      </c>
      <c r="E30" s="53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  <row r="31" spans="1:23" ht="40" customHeight="1" x14ac:dyDescent="0.35">
      <c r="A31" s="560"/>
      <c r="B31" s="551" t="str">
        <f>KKM!B107</f>
        <v>- -</v>
      </c>
      <c r="C31" s="552"/>
      <c r="D31" s="285"/>
      <c r="E31" s="53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</row>
    <row r="32" spans="1:23" ht="40" customHeight="1" x14ac:dyDescent="0.35">
      <c r="A32" s="560"/>
      <c r="B32" s="555" t="str">
        <f>KKM!A109&amp;" "&amp;KKM!A110</f>
        <v>4.7 Melakukan percobaan berikut presentasi hasilnya terkait gaya serta hubungan gaya, massa dan percepatan dalam gerak lurus benda dengan menerapkan metode
ilmiah</v>
      </c>
      <c r="C32" s="556"/>
      <c r="D32" s="543">
        <v>2</v>
      </c>
      <c r="E32" s="54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</row>
    <row r="33" spans="1:23" ht="40" customHeight="1" x14ac:dyDescent="0.35">
      <c r="A33" s="560"/>
      <c r="B33" s="551" t="str">
        <f>KKM!B110</f>
        <v>4.7.1 Melakukan percobaan tentang hukum Newton menggunakan aplikasi Phet Simulasi</v>
      </c>
      <c r="C33" s="552"/>
      <c r="D33" s="53"/>
      <c r="E33" s="285">
        <v>1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</row>
    <row r="34" spans="1:23" ht="40" customHeight="1" x14ac:dyDescent="0.35">
      <c r="A34" s="560"/>
      <c r="B34" s="551" t="str">
        <f>KKM!B111</f>
        <v>4.7.2 Mempresentasi hasil percobaan tentang hukum Newton menggunakan aplikasi Phet Simulasi</v>
      </c>
      <c r="C34" s="552"/>
      <c r="D34" s="53"/>
      <c r="E34" s="285">
        <v>1</v>
      </c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</row>
    <row r="35" spans="1:23" x14ac:dyDescent="0.35">
      <c r="A35" s="561"/>
      <c r="B35" s="557" t="s">
        <v>70</v>
      </c>
      <c r="C35" s="558"/>
      <c r="D35" s="543">
        <v>2</v>
      </c>
      <c r="E35" s="54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</row>
    <row r="36" spans="1:23" ht="40" customHeight="1" x14ac:dyDescent="0.35">
      <c r="A36" s="559">
        <v>3</v>
      </c>
      <c r="B36" s="555" t="str">
        <f>KKM!A114&amp;" "&amp;KKM!A115</f>
        <v>3.8 Menganalisis keteraturan
gerak planet dan satelit dalam Tata Surya berdasarkan hukum-hukum Newton</v>
      </c>
      <c r="C36" s="556"/>
      <c r="D36" s="543">
        <v>7</v>
      </c>
      <c r="E36" s="54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</row>
    <row r="37" spans="1:23" ht="40" customHeight="1" x14ac:dyDescent="0.35">
      <c r="A37" s="560"/>
      <c r="B37" s="551" t="str">
        <f>KKM!B115</f>
        <v>3.8.1 Menjelaskan fenomena sehari-hari yang berkaitan dengan rotasi planet dan keteraturannya terhadap benda langit yang lain</v>
      </c>
      <c r="C37" s="552"/>
      <c r="D37" s="285">
        <v>1</v>
      </c>
      <c r="E37" s="53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</row>
    <row r="38" spans="1:23" ht="40" customHeight="1" x14ac:dyDescent="0.35">
      <c r="A38" s="560"/>
      <c r="B38" s="551" t="str">
        <f>KKM!B116</f>
        <v>3.8.2 Menjelaskan hubungan rotasi planet dan keteraturan benda langit terhadap hukum Newton</v>
      </c>
      <c r="C38" s="552"/>
      <c r="D38" s="285">
        <v>2</v>
      </c>
      <c r="E38" s="53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</row>
    <row r="39" spans="1:23" ht="40" customHeight="1" x14ac:dyDescent="0.35">
      <c r="A39" s="560"/>
      <c r="B39" s="551" t="str">
        <f>KKM!B117</f>
        <v>3.8.3 Menentukan variabel yang mempengaruhi gaya gravitasi planet</v>
      </c>
      <c r="C39" s="552"/>
      <c r="D39" s="285">
        <v>2</v>
      </c>
      <c r="E39" s="53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</row>
    <row r="40" spans="1:23" ht="40" customHeight="1" x14ac:dyDescent="0.35">
      <c r="A40" s="560"/>
      <c r="B40" s="551" t="str">
        <f>KKM!B118</f>
        <v>3.8.4 Menentukan besar gaya gravitasi suatu planet</v>
      </c>
      <c r="C40" s="552"/>
      <c r="D40" s="285">
        <v>2</v>
      </c>
      <c r="E40" s="53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</row>
    <row r="41" spans="1:23" ht="40" customHeight="1" x14ac:dyDescent="0.35">
      <c r="A41" s="560"/>
      <c r="B41" s="551" t="str">
        <f>KKM!B119</f>
        <v>- -</v>
      </c>
      <c r="C41" s="552"/>
      <c r="D41" s="285"/>
      <c r="E41" s="53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</row>
    <row r="42" spans="1:23" ht="40" customHeight="1" x14ac:dyDescent="0.35">
      <c r="A42" s="560"/>
      <c r="B42" s="555" t="str">
        <f>KKM!A121&amp;" "&amp;KKM!A122</f>
        <v>4.8 Menyajikan karya mengenai gerak satelit buatan yang mengorbit bumi, pemanfaatan dan dampak yang ditimbulkannya dari penelusuran berbagai sumber informasi</v>
      </c>
      <c r="C42" s="556"/>
      <c r="D42" s="543">
        <v>2</v>
      </c>
      <c r="E42" s="54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</row>
    <row r="43" spans="1:23" ht="40" customHeight="1" x14ac:dyDescent="0.35">
      <c r="A43" s="561"/>
      <c r="B43" s="551" t="str">
        <f>KKM!B122</f>
        <v>4.8.1 Membuat alat peraga sederhana gerak satelit terhadap planet</v>
      </c>
      <c r="C43" s="552"/>
      <c r="D43" s="53"/>
      <c r="E43" s="285">
        <v>1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</row>
    <row r="44" spans="1:23" ht="40" customHeight="1" x14ac:dyDescent="0.35">
      <c r="A44" s="367"/>
      <c r="B44" s="551" t="str">
        <f>KKM!B123</f>
        <v>4.8.2 Mempresentasikan hasil karya alat peraga sederhana gerak satelit terhadap planet</v>
      </c>
      <c r="C44" s="552"/>
      <c r="D44" s="53"/>
      <c r="E44" s="285">
        <v>1</v>
      </c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</row>
    <row r="45" spans="1:23" x14ac:dyDescent="0.35">
      <c r="A45" s="52"/>
      <c r="B45" s="557" t="s">
        <v>70</v>
      </c>
      <c r="C45" s="558"/>
      <c r="D45" s="543">
        <v>2</v>
      </c>
      <c r="E45" s="54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</row>
    <row r="46" spans="1:23" ht="40" customHeight="1" x14ac:dyDescent="0.35">
      <c r="A46" s="559">
        <v>4</v>
      </c>
      <c r="B46" s="555" t="str">
        <f>KKM!A126&amp;" "&amp;KKM!A127</f>
        <v>3.9 Menganalisis konsep energi, usaha (kerja), hubungan usaha (kerja) dan perubahan energi, hukum kekekalan energi, serta penerapannya dalam peristiwa sehari-hari</v>
      </c>
      <c r="C46" s="556"/>
      <c r="D46" s="543">
        <v>7</v>
      </c>
      <c r="E46" s="54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</row>
    <row r="47" spans="1:23" ht="40" customHeight="1" x14ac:dyDescent="0.35">
      <c r="A47" s="560"/>
      <c r="B47" s="551" t="str">
        <f>KKM!B127</f>
        <v>3.9.1 Menjelaskan konsep usaha</v>
      </c>
      <c r="C47" s="552"/>
      <c r="D47" s="285">
        <v>1</v>
      </c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</row>
    <row r="48" spans="1:23" ht="40" customHeight="1" x14ac:dyDescent="0.35">
      <c r="A48" s="560"/>
      <c r="B48" s="551" t="str">
        <f>KKM!B128</f>
        <v>3.9.2 Mengidentifikasi varibel yang mempengaruhi usaha</v>
      </c>
      <c r="C48" s="552"/>
      <c r="D48" s="285">
        <v>2</v>
      </c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</row>
    <row r="49" spans="1:23" ht="40" customHeight="1" x14ac:dyDescent="0.35">
      <c r="A49" s="560"/>
      <c r="B49" s="551" t="str">
        <f>KKM!B129</f>
        <v>3.9.3 Mengidentifikasi hubungan usaha terhadap energi mekanik</v>
      </c>
      <c r="C49" s="552"/>
      <c r="D49" s="285">
        <v>2</v>
      </c>
      <c r="E49" s="53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</row>
    <row r="50" spans="1:23" ht="40" customHeight="1" x14ac:dyDescent="0.35">
      <c r="A50" s="560"/>
      <c r="B50" s="551" t="str">
        <f>KKM!B130</f>
        <v>3.9.4 Menganalisis perubahan energi</v>
      </c>
      <c r="C50" s="552"/>
      <c r="D50" s="285">
        <v>1</v>
      </c>
      <c r="E50" s="53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</row>
    <row r="51" spans="1:23" ht="40" customHeight="1" x14ac:dyDescent="0.35">
      <c r="A51" s="560"/>
      <c r="B51" s="551" t="str">
        <f>KKM!B131</f>
        <v>3.9.5 Menerapkan konsep usaha dan energi dalam penyelesaian masalah secara matematis</v>
      </c>
      <c r="C51" s="552"/>
      <c r="D51" s="285">
        <v>1</v>
      </c>
      <c r="E51" s="53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</row>
    <row r="52" spans="1:23" ht="40" customHeight="1" x14ac:dyDescent="0.35">
      <c r="A52" s="560"/>
      <c r="B52" s="555" t="str">
        <f>KKM!A133&amp;" "&amp;KKM!A134</f>
        <v>4.9 Menerapkan metode ilmiah untuk mengajukan gagasan penyelesaian masalah gerak dalam kehidupan sehari-hari, yang berkaitan dengan
konsep energi, usaha (kerja) dan hukum kekekalan energi</v>
      </c>
      <c r="C52" s="556"/>
      <c r="D52" s="543">
        <v>2</v>
      </c>
      <c r="E52" s="54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</row>
    <row r="53" spans="1:23" ht="40" customHeight="1" x14ac:dyDescent="0.35">
      <c r="A53" s="560"/>
      <c r="B53" s="551" t="str">
        <f>KKM!B134</f>
        <v>4.9.1 Melakukan percobaan usaha dan energi menggunakan aplikasi Phet Simulasi</v>
      </c>
      <c r="C53" s="552"/>
      <c r="D53" s="53"/>
      <c r="E53" s="285">
        <v>1</v>
      </c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</row>
    <row r="54" spans="1:23" ht="40" customHeight="1" x14ac:dyDescent="0.35">
      <c r="A54" s="560"/>
      <c r="B54" s="551" t="str">
        <f>KKM!B135</f>
        <v>4.9.2 Mempresentasikan hasil percobaan usaha dan energi dari aplikasi Phet Simulasi</v>
      </c>
      <c r="C54" s="552"/>
      <c r="D54" s="53"/>
      <c r="E54" s="285">
        <v>1</v>
      </c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</row>
    <row r="55" spans="1:23" x14ac:dyDescent="0.35">
      <c r="A55" s="561"/>
      <c r="B55" s="557" t="s">
        <v>70</v>
      </c>
      <c r="C55" s="558"/>
      <c r="D55" s="543">
        <v>2</v>
      </c>
      <c r="E55" s="54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</row>
    <row r="56" spans="1:23" ht="40" customHeight="1" x14ac:dyDescent="0.35">
      <c r="A56" s="554">
        <v>5</v>
      </c>
      <c r="B56" s="555" t="str">
        <f>KKM!A138&amp;" "&amp;KKM!A139</f>
        <v>3.10 Menerapkan konsep
momentum dan impuls, serta hukum kekekalan momentum dalam kehidupan sehari-hari</v>
      </c>
      <c r="C56" s="556"/>
      <c r="D56" s="543">
        <v>7</v>
      </c>
      <c r="E56" s="54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</row>
    <row r="57" spans="1:23" ht="40" customHeight="1" x14ac:dyDescent="0.35">
      <c r="A57" s="554"/>
      <c r="B57" s="551" t="str">
        <f>KKM!B139</f>
        <v>3.10.1 Mengidentifikasi fenomena kehidupan sehari-hari yang berkaitan dengan konsep momentum</v>
      </c>
      <c r="C57" s="552"/>
      <c r="D57" s="285">
        <v>1</v>
      </c>
      <c r="E57" s="53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</row>
    <row r="58" spans="1:23" ht="40" customHeight="1" x14ac:dyDescent="0.35">
      <c r="A58" s="554"/>
      <c r="B58" s="551" t="str">
        <f>KKM!B140</f>
        <v>3.10.2 Menganalisis momentum pada suatu kejadian secara matematis</v>
      </c>
      <c r="C58" s="552"/>
      <c r="D58" s="285">
        <v>2</v>
      </c>
      <c r="E58" s="53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</row>
    <row r="59" spans="1:23" ht="40" customHeight="1" x14ac:dyDescent="0.35">
      <c r="A59" s="554"/>
      <c r="B59" s="551" t="str">
        <f>KKM!B141</f>
        <v xml:space="preserve">3.10.3 Menjelaskan konsep impuls </v>
      </c>
      <c r="C59" s="552"/>
      <c r="D59" s="285">
        <v>2</v>
      </c>
      <c r="E59" s="53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</row>
    <row r="60" spans="1:23" ht="40" customHeight="1" x14ac:dyDescent="0.35">
      <c r="A60" s="554"/>
      <c r="B60" s="551" t="str">
        <f>KKM!B142</f>
        <v xml:space="preserve">3.10.4 Menganalisis variabel yang mempengaruhi hukum kekekalan momentum </v>
      </c>
      <c r="C60" s="552"/>
      <c r="D60" s="285">
        <v>1</v>
      </c>
      <c r="E60" s="53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</row>
    <row r="61" spans="1:23" ht="40" customHeight="1" x14ac:dyDescent="0.35">
      <c r="A61" s="554"/>
      <c r="B61" s="551" t="str">
        <f>KKM!B143</f>
        <v>3.10.5 Menganalisis peristiwa tumbukan dalam kehidupan sehari-hari</v>
      </c>
      <c r="C61" s="552"/>
      <c r="D61" s="285">
        <v>1</v>
      </c>
      <c r="E61" s="53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</row>
    <row r="62" spans="1:23" ht="40" customHeight="1" x14ac:dyDescent="0.35">
      <c r="A62" s="554"/>
      <c r="B62" s="555" t="str">
        <f>KKM!A145&amp;" "&amp;KKM!A146</f>
        <v>4.10 Menyajikan hasil pengujian penerapan hukum kekekalan momentum, misalnya bola jatuh bebas ke lantai dan roket sederhana</v>
      </c>
      <c r="C62" s="556"/>
      <c r="D62" s="543">
        <v>2</v>
      </c>
      <c r="E62" s="54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</row>
    <row r="63" spans="1:23" ht="40" customHeight="1" x14ac:dyDescent="0.35">
      <c r="A63" s="554"/>
      <c r="B63" s="551" t="str">
        <f>KKM!B146</f>
        <v>4.10.1 Melakukan perobaan momentum dan impuls menggunakan aplikasi Phet Simulasi</v>
      </c>
      <c r="C63" s="552"/>
      <c r="D63" s="53"/>
      <c r="E63" s="286">
        <v>1</v>
      </c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</row>
    <row r="64" spans="1:23" ht="40" customHeight="1" x14ac:dyDescent="0.35">
      <c r="A64" s="554"/>
      <c r="B64" s="551" t="str">
        <f>KKM!B147</f>
        <v>4.10.2 Mempresentasikan hasil percobaan momentum dan impuls dari aplikasi Phet Simulasi</v>
      </c>
      <c r="C64" s="552"/>
      <c r="D64" s="53"/>
      <c r="E64" s="286">
        <v>1</v>
      </c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</row>
    <row r="65" spans="1:23" x14ac:dyDescent="0.35">
      <c r="A65" s="554"/>
      <c r="B65" s="557" t="s">
        <v>70</v>
      </c>
      <c r="C65" s="558"/>
      <c r="D65" s="543">
        <v>2</v>
      </c>
      <c r="E65" s="54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</row>
    <row r="66" spans="1:23" ht="40" customHeight="1" x14ac:dyDescent="0.35">
      <c r="A66" s="554">
        <v>6</v>
      </c>
      <c r="B66" s="555" t="str">
        <f>KKM!A150&amp;" "&amp;KKM!A151</f>
        <v>0 -</v>
      </c>
      <c r="C66" s="556"/>
      <c r="D66" s="543">
        <v>7</v>
      </c>
      <c r="E66" s="54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</row>
    <row r="67" spans="1:23" ht="40" customHeight="1" x14ac:dyDescent="0.35">
      <c r="A67" s="554"/>
      <c r="B67" s="551" t="str">
        <f>KKM!B151</f>
        <v xml:space="preserve"> </v>
      </c>
      <c r="C67" s="552"/>
      <c r="D67" s="285">
        <v>1</v>
      </c>
      <c r="E67" s="638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</row>
    <row r="68" spans="1:23" ht="40" customHeight="1" x14ac:dyDescent="0.35">
      <c r="A68" s="554"/>
      <c r="B68" s="551" t="str">
        <f>KKM!B152</f>
        <v xml:space="preserve"> </v>
      </c>
      <c r="C68" s="552"/>
      <c r="D68" s="285">
        <v>2</v>
      </c>
      <c r="E68" s="638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</row>
    <row r="69" spans="1:23" ht="40" customHeight="1" x14ac:dyDescent="0.35">
      <c r="A69" s="554"/>
      <c r="B69" s="551" t="str">
        <f>KKM!B153</f>
        <v xml:space="preserve"> </v>
      </c>
      <c r="C69" s="552"/>
      <c r="D69" s="285">
        <v>3</v>
      </c>
      <c r="E69" s="638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</row>
    <row r="70" spans="1:23" ht="40" customHeight="1" x14ac:dyDescent="0.35">
      <c r="A70" s="554"/>
      <c r="B70" s="551" t="str">
        <f>KKM!B154</f>
        <v xml:space="preserve"> </v>
      </c>
      <c r="C70" s="552"/>
      <c r="D70" s="285">
        <v>1</v>
      </c>
      <c r="E70" s="638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</row>
    <row r="71" spans="1:23" ht="40" customHeight="1" x14ac:dyDescent="0.35">
      <c r="A71" s="554"/>
      <c r="B71" s="551" t="str">
        <f>KKM!B155</f>
        <v xml:space="preserve"> </v>
      </c>
      <c r="C71" s="552"/>
      <c r="D71" s="285"/>
      <c r="E71" s="638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</row>
    <row r="72" spans="1:23" ht="40" customHeight="1" x14ac:dyDescent="0.35">
      <c r="A72" s="554"/>
      <c r="B72" s="555" t="str">
        <f>KKM!A157&amp;" "&amp;KKM!A158</f>
        <v>0 -</v>
      </c>
      <c r="C72" s="556"/>
      <c r="D72" s="543">
        <v>2</v>
      </c>
      <c r="E72" s="54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</row>
    <row r="73" spans="1:23" ht="40" customHeight="1" x14ac:dyDescent="0.35">
      <c r="A73" s="554"/>
      <c r="B73" s="551" t="str">
        <f>KKM!B158</f>
        <v xml:space="preserve"> </v>
      </c>
      <c r="C73" s="552"/>
      <c r="D73" s="53"/>
      <c r="E73" s="286">
        <v>1</v>
      </c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</row>
    <row r="74" spans="1:23" ht="40" customHeight="1" x14ac:dyDescent="0.35">
      <c r="A74" s="554"/>
      <c r="B74" s="551" t="str">
        <f>KKM!B159</f>
        <v xml:space="preserve"> </v>
      </c>
      <c r="C74" s="552"/>
      <c r="D74" s="53"/>
      <c r="E74" s="286">
        <v>1</v>
      </c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</row>
    <row r="75" spans="1:23" x14ac:dyDescent="0.35">
      <c r="A75" s="554"/>
      <c r="B75" s="545" t="s">
        <v>70</v>
      </c>
      <c r="C75" s="546"/>
      <c r="D75" s="543">
        <v>2</v>
      </c>
      <c r="E75" s="54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</row>
    <row r="76" spans="1:23" x14ac:dyDescent="0.35">
      <c r="A76" s="100"/>
      <c r="B76" s="547" t="s">
        <v>71</v>
      </c>
      <c r="C76" s="548"/>
      <c r="D76" s="543">
        <v>2</v>
      </c>
      <c r="E76" s="54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</row>
    <row r="77" spans="1:23" x14ac:dyDescent="0.35">
      <c r="A77" s="100"/>
      <c r="B77" s="549" t="s">
        <v>72</v>
      </c>
      <c r="C77" s="550"/>
      <c r="D77" s="386">
        <f>SUM(D16,D25,D26,D35,D36,D45,D46,D55,D56,D65,D66,D75,D76)</f>
        <v>56</v>
      </c>
      <c r="E77" s="387">
        <f>SUM(D22,D32,D42,D52,D62,D72)</f>
        <v>12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</row>
    <row r="78" spans="1:23" x14ac:dyDescent="0.35">
      <c r="A78" s="388"/>
      <c r="B78" s="539" t="s">
        <v>74</v>
      </c>
      <c r="C78" s="540"/>
      <c r="D78" s="541">
        <f>SUM(D77:E77)</f>
        <v>68</v>
      </c>
      <c r="E78" s="542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</row>
    <row r="79" spans="1:23" x14ac:dyDescent="0.35">
      <c r="A79" s="287"/>
      <c r="B79" s="287"/>
      <c r="C79" s="287"/>
      <c r="D79" s="287"/>
      <c r="E79" s="287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</row>
    <row r="80" spans="1:23" x14ac:dyDescent="0.35">
      <c r="A80" s="287"/>
      <c r="B80" s="287"/>
      <c r="C80" s="568" t="str">
        <f>'KD &amp; IPK'!I100</f>
        <v>Nanga Temenang, 21 Juli 2021</v>
      </c>
      <c r="D80" s="568"/>
      <c r="E80" s="568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</row>
    <row r="81" spans="1:23" x14ac:dyDescent="0.35">
      <c r="A81" s="287" t="str">
        <f>'KD &amp; IPK'!A101</f>
        <v>Mengetahui,</v>
      </c>
      <c r="B81" s="287"/>
      <c r="C81" s="288"/>
      <c r="D81" s="288"/>
      <c r="E81" s="288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</row>
    <row r="82" spans="1:23" x14ac:dyDescent="0.35">
      <c r="A82" s="287" t="str">
        <f>'KD &amp; IPK'!A102</f>
        <v>Kepala SMA Negeri 2 Jongkong</v>
      </c>
      <c r="B82" s="287"/>
      <c r="C82" s="569" t="str">
        <f>'KD &amp; IPK'!I102</f>
        <v>Guru Mata Pelajaran FISIKA</v>
      </c>
      <c r="D82" s="569"/>
      <c r="E82" s="569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</row>
    <row r="83" spans="1:23" x14ac:dyDescent="0.35">
      <c r="A83" s="287"/>
      <c r="B83" s="287"/>
      <c r="C83" s="288"/>
      <c r="D83" s="288"/>
      <c r="E83" s="288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</row>
    <row r="84" spans="1:23" x14ac:dyDescent="0.35">
      <c r="A84" s="287"/>
      <c r="B84" s="287"/>
      <c r="C84" s="288"/>
      <c r="D84" s="288"/>
      <c r="E84" s="288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</row>
    <row r="85" spans="1:23" x14ac:dyDescent="0.35">
      <c r="A85" s="287"/>
      <c r="B85" s="287"/>
      <c r="C85" s="288"/>
      <c r="D85" s="288"/>
      <c r="E85" s="288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</row>
    <row r="86" spans="1:23" x14ac:dyDescent="0.35">
      <c r="A86" s="289" t="str">
        <f>'KD &amp; IPK'!A106</f>
        <v>KUSNADI, S.Pd</v>
      </c>
      <c r="B86" s="287"/>
      <c r="C86" s="570" t="str">
        <f>'KD &amp; IPK'!I106</f>
        <v>ARI LINTANG, S.Pd</v>
      </c>
      <c r="D86" s="570"/>
      <c r="E86" s="570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</row>
    <row r="87" spans="1:23" x14ac:dyDescent="0.35">
      <c r="A87" s="287" t="str">
        <f>'KD &amp; IPK'!A107</f>
        <v>NIP. 19791215 200502 1 001</v>
      </c>
      <c r="B87" s="287"/>
      <c r="C87" s="569" t="str">
        <f>'KD &amp; IPK'!I107</f>
        <v>NIP. 19950314 202012 1 014</v>
      </c>
      <c r="D87" s="569"/>
      <c r="E87" s="569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</row>
    <row r="88" spans="1:23" x14ac:dyDescent="0.35">
      <c r="A88" s="72"/>
      <c r="B88" s="72"/>
      <c r="C88" s="72"/>
      <c r="D88" s="72"/>
      <c r="E88" s="72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</row>
    <row r="89" spans="1:23" x14ac:dyDescent="0.3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</row>
    <row r="90" spans="1:23" x14ac:dyDescent="0.3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</row>
    <row r="91" spans="1:23" x14ac:dyDescent="0.3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</row>
  </sheetData>
  <sheetProtection algorithmName="SHA-512" hashValue="vrEn3loyh22yp25a7VHYoAE1vBISP7CZwcMdEq+Djqce8/J/a5utXBhR1Gr5/DiR+2qDxKBqYgC73JZQP1UixQ==" saltValue="WaBo9naIgSIUh0hgBeQmjA==" spinCount="100000" sheet="1" objects="1" scenarios="1"/>
  <customSheetViews>
    <customSheetView guid="{6C28EDC6-9B9A-487C-AE29-3651CE232269}" topLeftCell="A48">
      <selection activeCell="B54" sqref="B54:C54"/>
      <pageMargins left="0.7" right="0.7" top="0.75" bottom="0.75" header="0.3" footer="0.3"/>
      <pageSetup paperSize="9" orientation="portrait" horizontalDpi="4294967293" verticalDpi="0" r:id="rId1"/>
    </customSheetView>
  </customSheetViews>
  <mergeCells count="107">
    <mergeCell ref="A9:E9"/>
    <mergeCell ref="A10:E10"/>
    <mergeCell ref="A14:A15"/>
    <mergeCell ref="B14:C15"/>
    <mergeCell ref="D14:E15"/>
    <mergeCell ref="A11:E11"/>
    <mergeCell ref="A12:E12"/>
    <mergeCell ref="A2:E2"/>
    <mergeCell ref="A3:E3"/>
    <mergeCell ref="A4:E4"/>
    <mergeCell ref="A5:E5"/>
    <mergeCell ref="A6:E6"/>
    <mergeCell ref="A7:E7"/>
    <mergeCell ref="I20:O21"/>
    <mergeCell ref="B21:C21"/>
    <mergeCell ref="B22:C22"/>
    <mergeCell ref="D22:E22"/>
    <mergeCell ref="B23:C23"/>
    <mergeCell ref="B24:C24"/>
    <mergeCell ref="A16:A25"/>
    <mergeCell ref="B16:C16"/>
    <mergeCell ref="D16:E16"/>
    <mergeCell ref="B17:C17"/>
    <mergeCell ref="B18:C18"/>
    <mergeCell ref="B19:C19"/>
    <mergeCell ref="B20:C20"/>
    <mergeCell ref="B25:C25"/>
    <mergeCell ref="D25:E25"/>
    <mergeCell ref="A36:A43"/>
    <mergeCell ref="B36:C36"/>
    <mergeCell ref="D36:E36"/>
    <mergeCell ref="B37:C37"/>
    <mergeCell ref="B38:C38"/>
    <mergeCell ref="B39:C39"/>
    <mergeCell ref="A26:A35"/>
    <mergeCell ref="B26:C26"/>
    <mergeCell ref="D26:E26"/>
    <mergeCell ref="B27:C27"/>
    <mergeCell ref="B28:C28"/>
    <mergeCell ref="B29:C29"/>
    <mergeCell ref="B30:C30"/>
    <mergeCell ref="B31:C31"/>
    <mergeCell ref="B32:C32"/>
    <mergeCell ref="D32:E32"/>
    <mergeCell ref="B40:C40"/>
    <mergeCell ref="B41:C41"/>
    <mergeCell ref="B42:C42"/>
    <mergeCell ref="D42:E42"/>
    <mergeCell ref="B43:C43"/>
    <mergeCell ref="B44:C44"/>
    <mergeCell ref="B33:C33"/>
    <mergeCell ref="B34:C34"/>
    <mergeCell ref="B35:C35"/>
    <mergeCell ref="D35:E35"/>
    <mergeCell ref="B52:C52"/>
    <mergeCell ref="D52:E52"/>
    <mergeCell ref="B53:C53"/>
    <mergeCell ref="B54:C54"/>
    <mergeCell ref="B55:C55"/>
    <mergeCell ref="D55:E55"/>
    <mergeCell ref="B45:C45"/>
    <mergeCell ref="D45:E45"/>
    <mergeCell ref="A46:A55"/>
    <mergeCell ref="B46:C46"/>
    <mergeCell ref="D46:E46"/>
    <mergeCell ref="B47:C47"/>
    <mergeCell ref="B48:C48"/>
    <mergeCell ref="B49:C49"/>
    <mergeCell ref="B50:C50"/>
    <mergeCell ref="B51:C51"/>
    <mergeCell ref="A66:A75"/>
    <mergeCell ref="B66:C66"/>
    <mergeCell ref="D66:E66"/>
    <mergeCell ref="B67:C67"/>
    <mergeCell ref="B68:C68"/>
    <mergeCell ref="B69:C69"/>
    <mergeCell ref="A56:A65"/>
    <mergeCell ref="B56:C56"/>
    <mergeCell ref="D56:E56"/>
    <mergeCell ref="B57:C57"/>
    <mergeCell ref="B58:C58"/>
    <mergeCell ref="B59:C59"/>
    <mergeCell ref="B60:C60"/>
    <mergeCell ref="B61:C61"/>
    <mergeCell ref="B62:C62"/>
    <mergeCell ref="D62:E62"/>
    <mergeCell ref="B70:C70"/>
    <mergeCell ref="B71:C71"/>
    <mergeCell ref="B72:C72"/>
    <mergeCell ref="D72:E72"/>
    <mergeCell ref="B73:C73"/>
    <mergeCell ref="B74:C74"/>
    <mergeCell ref="B63:C63"/>
    <mergeCell ref="B64:C64"/>
    <mergeCell ref="B65:C65"/>
    <mergeCell ref="D65:E65"/>
    <mergeCell ref="C80:E80"/>
    <mergeCell ref="C82:E82"/>
    <mergeCell ref="C86:E86"/>
    <mergeCell ref="C87:E87"/>
    <mergeCell ref="B75:C75"/>
    <mergeCell ref="D75:E75"/>
    <mergeCell ref="B76:C76"/>
    <mergeCell ref="D76:E76"/>
    <mergeCell ref="B77:C77"/>
    <mergeCell ref="B78:C78"/>
    <mergeCell ref="D78:E78"/>
  </mergeCells>
  <pageMargins left="0.7" right="0.7" top="0.75" bottom="0.75" header="0.3" footer="0.3"/>
  <pageSetup paperSize="9" orientation="portrait" horizontalDpi="4294967293" verticalDpi="36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E2AF-35A1-4DEF-A034-03A7F8B97D06}">
  <dimension ref="A1:P65"/>
  <sheetViews>
    <sheetView topLeftCell="A29" zoomScale="104" zoomScaleNormal="104" workbookViewId="0">
      <selection activeCell="E15" sqref="E15:F56"/>
    </sheetView>
  </sheetViews>
  <sheetFormatPr defaultRowHeight="14.5" x14ac:dyDescent="0.35"/>
  <cols>
    <col min="1" max="1" width="5.7265625" customWidth="1"/>
    <col min="2" max="2" width="6.7265625" style="90" customWidth="1"/>
    <col min="3" max="3" width="40.54296875" style="90" customWidth="1"/>
    <col min="4" max="4" width="30" style="90" customWidth="1"/>
    <col min="5" max="6" width="5.7265625" style="90" customWidth="1"/>
  </cols>
  <sheetData>
    <row r="1" spans="1:16" x14ac:dyDescent="0.35">
      <c r="A1" s="72"/>
      <c r="B1" s="72"/>
      <c r="C1" s="72"/>
      <c r="D1" s="72"/>
      <c r="E1" s="72"/>
      <c r="F1" s="72"/>
    </row>
    <row r="2" spans="1:16" ht="18" x14ac:dyDescent="0.4">
      <c r="A2" s="443" t="s">
        <v>24</v>
      </c>
      <c r="B2" s="443"/>
      <c r="C2" s="443"/>
      <c r="D2" s="443"/>
      <c r="E2" s="443"/>
      <c r="F2" s="443"/>
    </row>
    <row r="3" spans="1:16" ht="18" x14ac:dyDescent="0.4">
      <c r="A3" s="443" t="s">
        <v>4</v>
      </c>
      <c r="B3" s="443"/>
      <c r="C3" s="443"/>
      <c r="D3" s="443"/>
      <c r="E3" s="443"/>
      <c r="F3" s="443"/>
    </row>
    <row r="4" spans="1:16" ht="20" x14ac:dyDescent="0.4">
      <c r="A4" s="444" t="s">
        <v>5</v>
      </c>
      <c r="B4" s="444"/>
      <c r="C4" s="444"/>
      <c r="D4" s="444"/>
      <c r="E4" s="444"/>
      <c r="F4" s="444"/>
    </row>
    <row r="5" spans="1:16" ht="15.5" x14ac:dyDescent="0.35">
      <c r="A5" s="445" t="s">
        <v>6</v>
      </c>
      <c r="B5" s="445"/>
      <c r="C5" s="445"/>
      <c r="D5" s="445"/>
      <c r="E5" s="445"/>
      <c r="F5" s="445"/>
    </row>
    <row r="6" spans="1:16" x14ac:dyDescent="0.35">
      <c r="A6" s="446" t="s">
        <v>25</v>
      </c>
      <c r="B6" s="446"/>
      <c r="C6" s="446"/>
      <c r="D6" s="446"/>
      <c r="E6" s="446"/>
      <c r="F6" s="446"/>
    </row>
    <row r="7" spans="1:16" ht="15" thickBot="1" x14ac:dyDescent="0.4">
      <c r="A7" s="447" t="s">
        <v>26</v>
      </c>
      <c r="B7" s="447"/>
      <c r="C7" s="447"/>
      <c r="D7" s="447"/>
      <c r="E7" s="447"/>
      <c r="F7" s="447"/>
    </row>
    <row r="8" spans="1:16" ht="15" thickTop="1" x14ac:dyDescent="0.35">
      <c r="A8" s="116"/>
      <c r="B8" s="116"/>
      <c r="C8" s="116"/>
      <c r="D8" s="116"/>
      <c r="E8" s="116"/>
      <c r="F8" s="117"/>
    </row>
    <row r="9" spans="1:16" ht="15" x14ac:dyDescent="0.35">
      <c r="A9" s="535" t="str">
        <f>"MATA PELAJARAN"&amp;" "&amp;Identitas!B14</f>
        <v>MATA PELAJARAN FISIKA</v>
      </c>
      <c r="B9" s="535"/>
      <c r="C9" s="535"/>
      <c r="D9" s="535"/>
      <c r="E9" s="535"/>
      <c r="F9" s="118"/>
    </row>
    <row r="10" spans="1:16" ht="15" x14ac:dyDescent="0.35">
      <c r="A10" s="535" t="str">
        <f>"TAHUN PELAJARAN "&amp;Identitas!B16</f>
        <v>TAHUN PELAJARAN 2021/2022</v>
      </c>
      <c r="B10" s="535"/>
      <c r="C10" s="535"/>
      <c r="D10" s="535"/>
      <c r="E10" s="535"/>
      <c r="F10" s="118"/>
      <c r="H10" s="17"/>
    </row>
    <row r="11" spans="1:16" ht="15" x14ac:dyDescent="0.35">
      <c r="A11" s="535" t="s">
        <v>33</v>
      </c>
      <c r="B11" s="535"/>
      <c r="C11" s="535"/>
      <c r="D11" s="535"/>
      <c r="E11" s="535"/>
      <c r="F11" s="118"/>
    </row>
    <row r="12" spans="1:16" ht="15" x14ac:dyDescent="0.35">
      <c r="A12" s="535" t="str">
        <f>"KELAS"&amp;" "&amp;Identitas!B15</f>
        <v>KELAS X MIA</v>
      </c>
      <c r="B12" s="535"/>
      <c r="C12" s="535"/>
      <c r="D12" s="535"/>
      <c r="E12" s="535"/>
      <c r="F12" s="118"/>
    </row>
    <row r="13" spans="1:16" x14ac:dyDescent="0.35">
      <c r="A13" s="103"/>
      <c r="B13" s="118"/>
      <c r="C13" s="118"/>
      <c r="D13" s="118"/>
      <c r="E13" s="118"/>
      <c r="F13" s="118"/>
    </row>
    <row r="14" spans="1:16" ht="15" customHeight="1" x14ac:dyDescent="0.35">
      <c r="A14" s="91" t="s">
        <v>82</v>
      </c>
      <c r="B14" s="584" t="s">
        <v>83</v>
      </c>
      <c r="C14" s="585"/>
      <c r="D14" s="586"/>
      <c r="E14" s="591" t="s">
        <v>84</v>
      </c>
      <c r="F14" s="591"/>
      <c r="H14" s="65"/>
      <c r="I14" s="65"/>
      <c r="J14" s="65"/>
      <c r="K14" s="65"/>
      <c r="L14" s="65"/>
      <c r="M14" s="65"/>
      <c r="N14" s="65"/>
      <c r="O14" s="65"/>
      <c r="P14" s="65"/>
    </row>
    <row r="15" spans="1:16" ht="15.5" x14ac:dyDescent="0.35">
      <c r="A15" s="590" t="s">
        <v>85</v>
      </c>
      <c r="B15" s="587" t="str">
        <f>'KD &amp; IPK'!C15</f>
        <v>Hakikat Ilmu Fisika</v>
      </c>
      <c r="C15" s="588"/>
      <c r="D15" s="589"/>
      <c r="E15" s="640">
        <f>'PROSEM GANJIL'!D16+'PROSEM GANJIL'!D22</f>
        <v>7</v>
      </c>
      <c r="F15" s="641"/>
      <c r="H15" s="65"/>
      <c r="I15" s="66" t="s">
        <v>78</v>
      </c>
      <c r="J15" s="65"/>
      <c r="K15" s="65"/>
      <c r="L15" s="65"/>
      <c r="M15" s="65"/>
      <c r="N15" s="65"/>
      <c r="O15" s="65"/>
      <c r="P15" s="65"/>
    </row>
    <row r="16" spans="1:16" ht="40" customHeight="1" x14ac:dyDescent="0.35">
      <c r="A16" s="590"/>
      <c r="B16" s="575" t="str">
        <f>'PROSEM GANJIL'!B16</f>
        <v>3.1 Menjelaskan hakikat ilmu
Fisika dan perannya dalam kehidupan, metode ilmiah, dan keselamatan kerja di laboratorium</v>
      </c>
      <c r="C16" s="576"/>
      <c r="D16" s="577"/>
      <c r="E16" s="639"/>
      <c r="F16" s="642">
        <f>'PROSEM GANJIL'!D16</f>
        <v>5</v>
      </c>
      <c r="H16" s="65"/>
      <c r="I16" s="67"/>
      <c r="J16" s="65" t="s">
        <v>79</v>
      </c>
      <c r="K16" s="65"/>
      <c r="L16" s="65"/>
      <c r="M16" s="65"/>
      <c r="N16" s="65"/>
      <c r="O16" s="65"/>
      <c r="P16" s="65"/>
    </row>
    <row r="17" spans="1:16" ht="40" customHeight="1" x14ac:dyDescent="0.35">
      <c r="A17" s="590"/>
      <c r="B17" s="575" t="str">
        <f>'PROSEM GANJIL'!B22</f>
        <v>4.1 Membuat prosedur kerja ilmiah dan keselamatan kerja misalnya pada pengukuran kalor</v>
      </c>
      <c r="C17" s="576"/>
      <c r="D17" s="577"/>
      <c r="E17" s="639"/>
      <c r="F17" s="642">
        <f>'PROSEM GANJIL'!D22</f>
        <v>2</v>
      </c>
      <c r="H17" s="65"/>
      <c r="I17" s="68"/>
      <c r="J17" s="65" t="s">
        <v>80</v>
      </c>
      <c r="K17" s="65"/>
      <c r="L17" s="65"/>
      <c r="M17" s="65"/>
      <c r="N17" s="65"/>
      <c r="O17" s="65"/>
      <c r="P17" s="65"/>
    </row>
    <row r="18" spans="1:16" ht="15.5" x14ac:dyDescent="0.35">
      <c r="A18" s="590"/>
      <c r="B18" s="587" t="str">
        <f>'KD &amp; IPK'!C22</f>
        <v>Pengukuruan</v>
      </c>
      <c r="C18" s="588"/>
      <c r="D18" s="589"/>
      <c r="E18" s="640">
        <f>'PROSEM GANJIL'!D26+'PROSEM GANJIL'!D32</f>
        <v>7</v>
      </c>
      <c r="F18" s="641"/>
      <c r="H18" s="65"/>
      <c r="I18" s="69"/>
      <c r="J18" s="65" t="s">
        <v>81</v>
      </c>
      <c r="K18" s="65"/>
      <c r="L18" s="65"/>
      <c r="M18" s="65"/>
      <c r="N18" s="65"/>
      <c r="O18" s="65"/>
      <c r="P18" s="65"/>
    </row>
    <row r="19" spans="1:16" ht="40" customHeight="1" x14ac:dyDescent="0.35">
      <c r="A19" s="590"/>
      <c r="B19" s="575" t="str">
        <f>'PROSEM GANJIL'!B26</f>
        <v>3.2 Menerapkan prinsip-prinsip pengukuran besaran fisis, ketepatan, ketelitian dan angka penting, serta notasi ilmiah</v>
      </c>
      <c r="C19" s="576"/>
      <c r="D19" s="577"/>
      <c r="E19" s="639"/>
      <c r="F19" s="642">
        <f>'PROSEM GANJIL'!D26</f>
        <v>5</v>
      </c>
      <c r="H19" s="65"/>
      <c r="I19" s="55"/>
      <c r="J19" s="65" t="s">
        <v>75</v>
      </c>
      <c r="K19" s="65"/>
      <c r="L19" s="65"/>
      <c r="M19" s="65"/>
      <c r="N19" s="65"/>
      <c r="O19" s="65"/>
      <c r="P19" s="65"/>
    </row>
    <row r="20" spans="1:16" ht="40" customHeight="1" x14ac:dyDescent="0.35">
      <c r="A20" s="590"/>
      <c r="B20" s="575" t="str">
        <f>'PROSEM GANJIL'!B32</f>
        <v>4.2 Menyajikan hasil pengukuran besaran fisis berikut ketelitiannya dengan menggunakan peralatan dan teknik yang tepat serta mengikuti kaidah angka penting untuk suatu penyelidikan ilmiah</v>
      </c>
      <c r="C20" s="576"/>
      <c r="D20" s="577"/>
      <c r="E20" s="639"/>
      <c r="F20" s="642">
        <f>'PROSEM GANJIL'!D32</f>
        <v>2</v>
      </c>
      <c r="H20" s="65"/>
      <c r="I20" s="70"/>
      <c r="J20" s="553" t="s">
        <v>77</v>
      </c>
      <c r="K20" s="553"/>
      <c r="L20" s="553"/>
      <c r="M20" s="553"/>
      <c r="N20" s="553"/>
      <c r="O20" s="553"/>
      <c r="P20" s="553"/>
    </row>
    <row r="21" spans="1:16" ht="15.5" x14ac:dyDescent="0.35">
      <c r="A21" s="590"/>
      <c r="B21" s="578" t="str">
        <f>'KD &amp; IPK'!C29</f>
        <v>Besaran Vektor</v>
      </c>
      <c r="C21" s="579"/>
      <c r="D21" s="580"/>
      <c r="E21" s="640">
        <f>'PROSEM GANJIL'!D36+'PROSEM GANJIL'!D42</f>
        <v>7</v>
      </c>
      <c r="F21" s="641"/>
      <c r="H21" s="65"/>
      <c r="I21" s="71"/>
      <c r="J21" s="553"/>
      <c r="K21" s="553"/>
      <c r="L21" s="553"/>
      <c r="M21" s="553"/>
      <c r="N21" s="553"/>
      <c r="O21" s="553"/>
      <c r="P21" s="553"/>
    </row>
    <row r="22" spans="1:16" ht="40" customHeight="1" x14ac:dyDescent="0.35">
      <c r="A22" s="590"/>
      <c r="B22" s="575" t="str">
        <f>'PROSEM GANJIL'!B36</f>
        <v>3.3 Menerapkan prinsip penjumlahan vektor sebidang (misalnya perpindahan)</v>
      </c>
      <c r="C22" s="576"/>
      <c r="D22" s="577"/>
      <c r="E22" s="639"/>
      <c r="F22" s="642">
        <f>'PROSEM GANJIL'!D36</f>
        <v>5</v>
      </c>
    </row>
    <row r="23" spans="1:16" ht="40" customHeight="1" x14ac:dyDescent="0.35">
      <c r="A23" s="590"/>
      <c r="B23" s="575" t="str">
        <f>'PROSEM GANJIL'!B42</f>
        <v>4.3 Merancang percobaan untuk menentukan resultan vektor sebidang (misalnya perpindahan) beserta presentasi hasil dan makna fisisnya</v>
      </c>
      <c r="C23" s="576"/>
      <c r="D23" s="577"/>
      <c r="E23" s="639"/>
      <c r="F23" s="642">
        <f>'PROSEM GANJIL'!D42</f>
        <v>2</v>
      </c>
    </row>
    <row r="24" spans="1:16" ht="15.5" x14ac:dyDescent="0.35">
      <c r="A24" s="590"/>
      <c r="B24" s="578" t="str">
        <f>'KD &amp; IPK'!C36</f>
        <v>Gerak Lurus</v>
      </c>
      <c r="C24" s="579"/>
      <c r="D24" s="580"/>
      <c r="E24" s="640">
        <f>'PROSEM GANJIL'!D46+'PROSEM GANJIL'!D52</f>
        <v>8</v>
      </c>
      <c r="F24" s="641"/>
    </row>
    <row r="25" spans="1:16" ht="40" customHeight="1" x14ac:dyDescent="0.35">
      <c r="A25" s="590"/>
      <c r="B25" s="575" t="str">
        <f>'PROSEM GANJIL'!B46</f>
        <v>3.4 Menganalisis besaran-besaran fisis pada gerak lurus dengan kecepatan konstan (tetap) dan gerak lurus dengan percepatan konstan (tetap) berikut penerapannya dalam kehidupan sehari-hari misalnya keselamatan lalu lintas</v>
      </c>
      <c r="C25" s="576"/>
      <c r="D25" s="577"/>
      <c r="E25" s="639"/>
      <c r="F25" s="642">
        <f>'PROSEM GANJIL'!D46</f>
        <v>6</v>
      </c>
    </row>
    <row r="26" spans="1:16" ht="40" customHeight="1" x14ac:dyDescent="0.35">
      <c r="A26" s="590"/>
      <c r="B26" s="575" t="str">
        <f>'PROSEM GANJIL'!B52</f>
        <v>4.4 Menyajikan data dan grafik hasil percobaan gerak benda untuk menyelidiki karakteristik gerak lurus dengan kecepatan konstan (tetap) dan gerak lurus dengan percepatan konstan (tetap) berikut makna fisisnya</v>
      </c>
      <c r="C26" s="576"/>
      <c r="D26" s="577"/>
      <c r="E26" s="639"/>
      <c r="F26" s="642">
        <f>'PROSEM GANJIL'!D52</f>
        <v>2</v>
      </c>
    </row>
    <row r="27" spans="1:16" ht="15.5" customHeight="1" x14ac:dyDescent="0.35">
      <c r="A27" s="590"/>
      <c r="B27" s="578" t="str">
        <f>'KD &amp; IPK'!C43</f>
        <v>Gerak Parabola</v>
      </c>
      <c r="C27" s="579"/>
      <c r="D27" s="580"/>
      <c r="E27" s="640">
        <f>'PROSEM GANJIL'!D56+'PROSEM GANJIL'!D62</f>
        <v>8</v>
      </c>
      <c r="F27" s="641"/>
    </row>
    <row r="28" spans="1:16" ht="40" customHeight="1" x14ac:dyDescent="0.35">
      <c r="A28" s="590"/>
      <c r="B28" s="575" t="str">
        <f>'PROSEM GANJIL'!B56</f>
        <v>3.5 Menganalisis gerak parabola dengan menggunakan vektor, berikut makna fisisnya dan penerapannya dalam kehidupan sehari-hari</v>
      </c>
      <c r="C28" s="576"/>
      <c r="D28" s="577"/>
      <c r="E28" s="639"/>
      <c r="F28" s="642">
        <f>'PROSEM GANJIL'!D56</f>
        <v>6</v>
      </c>
    </row>
    <row r="29" spans="1:16" ht="40" customHeight="1" x14ac:dyDescent="0.35">
      <c r="A29" s="590"/>
      <c r="B29" s="575" t="str">
        <f>'PROSEM GANJIL'!B62</f>
        <v>4.5 Mempresentasikan data hasil percobaan gerak parabola dan makna fisisnya</v>
      </c>
      <c r="C29" s="576"/>
      <c r="D29" s="577"/>
      <c r="E29" s="639"/>
      <c r="F29" s="642">
        <f>'PROSEM GANJIL'!D62</f>
        <v>2</v>
      </c>
    </row>
    <row r="30" spans="1:16" ht="15.5" x14ac:dyDescent="0.35">
      <c r="A30" s="590"/>
      <c r="B30" s="578" t="str">
        <f>'KD &amp; IPK'!C50</f>
        <v>-</v>
      </c>
      <c r="C30" s="579"/>
      <c r="D30" s="580"/>
      <c r="E30" s="640">
        <f>'PROSEM GANJIL'!D66+'PROSEM GANJIL'!D72</f>
        <v>0</v>
      </c>
      <c r="F30" s="641"/>
    </row>
    <row r="31" spans="1:16" ht="40" customHeight="1" x14ac:dyDescent="0.35">
      <c r="A31" s="590"/>
      <c r="B31" s="575" t="str">
        <f>'PROSEM GANJIL'!B66</f>
        <v>- -</v>
      </c>
      <c r="C31" s="576"/>
      <c r="D31" s="577"/>
      <c r="E31" s="639"/>
      <c r="F31" s="642"/>
    </row>
    <row r="32" spans="1:16" ht="40" customHeight="1" x14ac:dyDescent="0.35">
      <c r="A32" s="590"/>
      <c r="B32" s="575" t="str">
        <f>'PROSEM GANJIL'!B72</f>
        <v>- -</v>
      </c>
      <c r="C32" s="576"/>
      <c r="D32" s="577"/>
      <c r="E32" s="639"/>
      <c r="F32" s="642"/>
    </row>
    <row r="33" spans="1:6" ht="15.5" customHeight="1" x14ac:dyDescent="0.35">
      <c r="A33" s="590"/>
      <c r="B33" s="581" t="s">
        <v>86</v>
      </c>
      <c r="C33" s="582"/>
      <c r="D33" s="583"/>
      <c r="E33" s="640">
        <f>'PROSEM GANJIL'!D25+'PROSEM GANJIL'!D35+'PROSEM GANJIL'!D45+'PROSEM GANJIL'!D55+'PROSEM GANJIL'!D65+'PROSEM GANJIL'!D75</f>
        <v>10</v>
      </c>
      <c r="F33" s="641"/>
    </row>
    <row r="34" spans="1:6" ht="15.5" customHeight="1" x14ac:dyDescent="0.35">
      <c r="A34" s="590"/>
      <c r="B34" s="581" t="s">
        <v>87</v>
      </c>
      <c r="C34" s="582"/>
      <c r="D34" s="583"/>
      <c r="E34" s="640">
        <f>'PROSEM GANJIL'!D76</f>
        <v>2</v>
      </c>
      <c r="F34" s="641"/>
    </row>
    <row r="35" spans="1:6" ht="15.5" customHeight="1" x14ac:dyDescent="0.35">
      <c r="A35" s="590"/>
      <c r="B35" s="581" t="s">
        <v>88</v>
      </c>
      <c r="C35" s="582"/>
      <c r="D35" s="583"/>
      <c r="E35" s="281">
        <f>SUM(E15,E18,E21,E24,E27,E30,E33,E34,)</f>
        <v>49</v>
      </c>
      <c r="F35" s="281">
        <f>SUM(F16:F17,F19:F20,F22:F23,F25:F26,F28,F29,F31:F32,E33:F34)</f>
        <v>49</v>
      </c>
    </row>
    <row r="36" spans="1:6" ht="15.5" x14ac:dyDescent="0.35">
      <c r="A36" s="590" t="s">
        <v>89</v>
      </c>
      <c r="B36" s="578" t="str">
        <f>'KD &amp; IPK'!C57</f>
        <v>Gerak Melingkar</v>
      </c>
      <c r="C36" s="579"/>
      <c r="D36" s="580"/>
      <c r="E36" s="640">
        <f>'PROSEM GENAP'!D16+'PROSEM GENAP'!D22</f>
        <v>9</v>
      </c>
      <c r="F36" s="641"/>
    </row>
    <row r="37" spans="1:6" ht="40" customHeight="1" x14ac:dyDescent="0.35">
      <c r="A37" s="590"/>
      <c r="B37" s="575" t="str">
        <f>'PROSEM GENAP'!B16</f>
        <v>3.6 Menganalisis besaran fisis
pada gerak melingkar dengan laju konstan (tetap) dan penerapannya dalam kehidupan sehari-hari</v>
      </c>
      <c r="C37" s="576"/>
      <c r="D37" s="577"/>
      <c r="E37" s="639"/>
      <c r="F37" s="642">
        <f>'PROSEM GENAP'!D16</f>
        <v>7</v>
      </c>
    </row>
    <row r="38" spans="1:6" ht="40" customHeight="1" x14ac:dyDescent="0.35">
      <c r="A38" s="590"/>
      <c r="B38" s="575" t="str">
        <f>'PROSEM GENAP'!B22</f>
        <v>4.6 Melakukan percobaan berikut presentasi hasilnya tentang gerak melingkar, makna fisis dan pemanfaatannya</v>
      </c>
      <c r="C38" s="576"/>
      <c r="D38" s="577"/>
      <c r="E38" s="639"/>
      <c r="F38" s="642">
        <f>'PROSEM GENAP'!D22</f>
        <v>2</v>
      </c>
    </row>
    <row r="39" spans="1:6" ht="15.5" x14ac:dyDescent="0.35">
      <c r="A39" s="590"/>
      <c r="B39" s="578" t="str">
        <f>'KD &amp; IPK'!C64</f>
        <v>Dinamika Partikel</v>
      </c>
      <c r="C39" s="579"/>
      <c r="D39" s="580"/>
      <c r="E39" s="640">
        <f>'PROSEM GENAP'!D26+'PROSEM GENAP'!D32</f>
        <v>9</v>
      </c>
      <c r="F39" s="641"/>
    </row>
    <row r="40" spans="1:6" ht="40" customHeight="1" x14ac:dyDescent="0.35">
      <c r="A40" s="590"/>
      <c r="B40" s="575" t="str">
        <f>'PROSEM GENAP'!B26</f>
        <v>3.7 Menganalisis interaksi pada gaya serta hubungan antara gaya, massa dan gerak lurus benda serta penerapannya dalam kehidupan sehari-hari</v>
      </c>
      <c r="C40" s="576"/>
      <c r="D40" s="577"/>
      <c r="E40" s="639"/>
      <c r="F40" s="642">
        <f>'PROSEM GENAP'!D26</f>
        <v>7</v>
      </c>
    </row>
    <row r="41" spans="1:6" ht="40" customHeight="1" x14ac:dyDescent="0.35">
      <c r="A41" s="590"/>
      <c r="B41" s="575" t="str">
        <f>'PROSEM GENAP'!B32</f>
        <v>4.7 Melakukan percobaan berikut presentasi hasilnya terkait gaya serta hubungan gaya, massa dan percepatan dalam gerak lurus benda dengan menerapkan metode
ilmiah</v>
      </c>
      <c r="C41" s="576"/>
      <c r="D41" s="577"/>
      <c r="E41" s="639"/>
      <c r="F41" s="642">
        <f>'PROSEM GENAP'!D32</f>
        <v>2</v>
      </c>
    </row>
    <row r="42" spans="1:6" ht="15.5" x14ac:dyDescent="0.35">
      <c r="A42" s="590"/>
      <c r="B42" s="587" t="str">
        <f>'KD &amp; IPK'!C71</f>
        <v>Gravitasi</v>
      </c>
      <c r="C42" s="588"/>
      <c r="D42" s="589"/>
      <c r="E42" s="640">
        <f>'PROSEM GENAP'!D36+'PROSEM GENAP'!D42</f>
        <v>9</v>
      </c>
      <c r="F42" s="641"/>
    </row>
    <row r="43" spans="1:6" ht="40" customHeight="1" x14ac:dyDescent="0.35">
      <c r="A43" s="590"/>
      <c r="B43" s="575" t="str">
        <f>'PROSEM GENAP'!B36</f>
        <v>3.8 Menganalisis keteraturan
gerak planet dan satelit dalam Tata Surya berdasarkan hukum-hukum Newton</v>
      </c>
      <c r="C43" s="576"/>
      <c r="D43" s="577"/>
      <c r="E43" s="639"/>
      <c r="F43" s="642">
        <f>'PROSEM GENAP'!D36</f>
        <v>7</v>
      </c>
    </row>
    <row r="44" spans="1:6" ht="40" customHeight="1" x14ac:dyDescent="0.35">
      <c r="A44" s="590"/>
      <c r="B44" s="575" t="str">
        <f>'PROSEM GENAP'!B42</f>
        <v>4.8 Menyajikan karya mengenai gerak satelit buatan yang mengorbit bumi, pemanfaatan dan dampak yang ditimbulkannya dari penelusuran berbagai sumber informasi</v>
      </c>
      <c r="C44" s="576"/>
      <c r="D44" s="577"/>
      <c r="E44" s="639"/>
      <c r="F44" s="642">
        <f>'PROSEM GENAP'!D42</f>
        <v>2</v>
      </c>
    </row>
    <row r="45" spans="1:6" ht="15.5" x14ac:dyDescent="0.35">
      <c r="A45" s="590"/>
      <c r="B45" s="578" t="str">
        <f>'KD &amp; IPK'!C78</f>
        <v>Usaha</v>
      </c>
      <c r="C45" s="579"/>
      <c r="D45" s="580"/>
      <c r="E45" s="640">
        <f>'PROSEM GENAP'!D46+'PROSEM GENAP'!D52</f>
        <v>9</v>
      </c>
      <c r="F45" s="641"/>
    </row>
    <row r="46" spans="1:6" ht="40" customHeight="1" x14ac:dyDescent="0.35">
      <c r="A46" s="590"/>
      <c r="B46" s="575" t="str">
        <f>'PROSEM GENAP'!B46</f>
        <v>3.9 Menganalisis konsep energi, usaha (kerja), hubungan usaha (kerja) dan perubahan energi, hukum kekekalan energi, serta penerapannya dalam peristiwa sehari-hari</v>
      </c>
      <c r="C46" s="576"/>
      <c r="D46" s="577"/>
      <c r="E46" s="639"/>
      <c r="F46" s="642">
        <f>'PROSEM GENAP'!D46</f>
        <v>7</v>
      </c>
    </row>
    <row r="47" spans="1:6" ht="40" customHeight="1" x14ac:dyDescent="0.35">
      <c r="A47" s="590"/>
      <c r="B47" s="575" t="str">
        <f>'PROSEM GENAP'!B52</f>
        <v>4.9 Menerapkan metode ilmiah untuk mengajukan gagasan penyelesaian masalah gerak dalam kehidupan sehari-hari, yang berkaitan dengan
konsep energi, usaha (kerja) dan hukum kekekalan energi</v>
      </c>
      <c r="C47" s="576"/>
      <c r="D47" s="577"/>
      <c r="E47" s="639"/>
      <c r="F47" s="642">
        <f>'PROSEM GENAP'!D52</f>
        <v>2</v>
      </c>
    </row>
    <row r="48" spans="1:6" ht="15.5" x14ac:dyDescent="0.35">
      <c r="A48" s="590"/>
      <c r="B48" s="578" t="str">
        <f>'KD &amp; IPK'!C85</f>
        <v>Momentum dan Impuls</v>
      </c>
      <c r="C48" s="579"/>
      <c r="D48" s="580"/>
      <c r="E48" s="640">
        <f>'PROSEM GENAP'!D56+'PROSEM GENAP'!D62</f>
        <v>9</v>
      </c>
      <c r="F48" s="641"/>
    </row>
    <row r="49" spans="1:6" ht="40" customHeight="1" x14ac:dyDescent="0.35">
      <c r="A49" s="590"/>
      <c r="B49" s="575" t="str">
        <f>'PROSEM GENAP'!B56</f>
        <v>3.10 Menerapkan konsep
momentum dan impuls, serta hukum kekekalan momentum dalam kehidupan sehari-hari</v>
      </c>
      <c r="C49" s="576"/>
      <c r="D49" s="577"/>
      <c r="E49" s="639"/>
      <c r="F49" s="642">
        <f>'PROSEM GENAP'!D56</f>
        <v>7</v>
      </c>
    </row>
    <row r="50" spans="1:6" ht="40" customHeight="1" x14ac:dyDescent="0.35">
      <c r="A50" s="590"/>
      <c r="B50" s="575" t="str">
        <f>'PROSEM GENAP'!B62</f>
        <v>4.10 Menyajikan hasil pengujian penerapan hukum kekekalan momentum, misalnya bola jatuh bebas ke lantai dan roket sederhana</v>
      </c>
      <c r="C50" s="576"/>
      <c r="D50" s="577"/>
      <c r="E50" s="639"/>
      <c r="F50" s="642">
        <f>'PROSEM GENAP'!D62</f>
        <v>2</v>
      </c>
    </row>
    <row r="51" spans="1:6" ht="15.5" x14ac:dyDescent="0.35">
      <c r="A51" s="590"/>
      <c r="B51" s="578" t="str">
        <f>'KD &amp; IPK'!C92</f>
        <v>-</v>
      </c>
      <c r="C51" s="579"/>
      <c r="D51" s="580"/>
      <c r="E51" s="640">
        <f>'PROSEM GENAP'!D66+'PROSEM GENAP'!D72</f>
        <v>9</v>
      </c>
      <c r="F51" s="641"/>
    </row>
    <row r="52" spans="1:6" ht="40" customHeight="1" x14ac:dyDescent="0.35">
      <c r="A52" s="590"/>
      <c r="B52" s="575" t="str">
        <f>'PROSEM GENAP'!B66</f>
        <v>0 -</v>
      </c>
      <c r="C52" s="576"/>
      <c r="D52" s="577"/>
      <c r="E52" s="639"/>
      <c r="F52" s="642">
        <f>'PROSEM GENAP'!D66</f>
        <v>7</v>
      </c>
    </row>
    <row r="53" spans="1:6" ht="40" customHeight="1" x14ac:dyDescent="0.35">
      <c r="A53" s="590"/>
      <c r="B53" s="575" t="str">
        <f>'PROSEM GENAP'!B72</f>
        <v>0 -</v>
      </c>
      <c r="C53" s="576"/>
      <c r="D53" s="577"/>
      <c r="E53" s="639"/>
      <c r="F53" s="642">
        <f>'PROSEM GENAP'!D72</f>
        <v>2</v>
      </c>
    </row>
    <row r="54" spans="1:6" ht="15.5" customHeight="1" x14ac:dyDescent="0.35">
      <c r="A54" s="590"/>
      <c r="B54" s="581" t="s">
        <v>70</v>
      </c>
      <c r="C54" s="582"/>
      <c r="D54" s="583"/>
      <c r="E54" s="640">
        <f>'PROSEM GENAP'!D25+'PROSEM GENAP'!D35+'PROSEM GENAP'!D45+'PROSEM GENAP'!D55+'PROSEM GENAP'!D65+'PROSEM GENAP'!D75</f>
        <v>12</v>
      </c>
      <c r="F54" s="641"/>
    </row>
    <row r="55" spans="1:6" ht="15.5" customHeight="1" x14ac:dyDescent="0.35">
      <c r="A55" s="590"/>
      <c r="B55" s="581" t="s">
        <v>71</v>
      </c>
      <c r="C55" s="582"/>
      <c r="D55" s="583"/>
      <c r="E55" s="640">
        <f>'PROSEM GENAP'!D76</f>
        <v>2</v>
      </c>
      <c r="F55" s="641"/>
    </row>
    <row r="56" spans="1:6" ht="15.5" customHeight="1" x14ac:dyDescent="0.35">
      <c r="A56" s="590"/>
      <c r="B56" s="581" t="s">
        <v>72</v>
      </c>
      <c r="C56" s="582"/>
      <c r="D56" s="583"/>
      <c r="E56" s="281">
        <f>SUM(E36,E39,E42,E45,E48,E51,E54,E55)</f>
        <v>68</v>
      </c>
      <c r="F56" s="281">
        <f>SUM(F37:F38,F40:F41,F43:F44,F46:F47,F49:F50,F52:F53,E54:F55)</f>
        <v>68</v>
      </c>
    </row>
    <row r="57" spans="1:6" ht="15.5" x14ac:dyDescent="0.35">
      <c r="A57" s="123"/>
      <c r="B57" s="282"/>
      <c r="C57" s="282"/>
      <c r="D57" s="574" t="str">
        <f>KKM!E165</f>
        <v>Nanga Temenang, 21 Juli 2021</v>
      </c>
      <c r="E57" s="574"/>
      <c r="F57" s="574"/>
    </row>
    <row r="58" spans="1:6" ht="15.5" x14ac:dyDescent="0.35">
      <c r="A58" s="123" t="str">
        <f>'KD &amp; IPK'!A101</f>
        <v>Mengetahui,</v>
      </c>
      <c r="B58" s="282"/>
      <c r="C58" s="282"/>
      <c r="D58" s="283"/>
      <c r="E58" s="284"/>
      <c r="F58" s="284"/>
    </row>
    <row r="59" spans="1:6" ht="15.5" x14ac:dyDescent="0.35">
      <c r="A59" s="123" t="str">
        <f>'KD &amp; IPK'!A102</f>
        <v>Kepala SMA Negeri 2 Jongkong</v>
      </c>
      <c r="B59" s="282"/>
      <c r="C59" s="282"/>
      <c r="D59" s="574" t="str">
        <f>KKM!E167</f>
        <v>Guru Mata Pelajaran FISIKA</v>
      </c>
      <c r="E59" s="574"/>
      <c r="F59" s="574"/>
    </row>
    <row r="60" spans="1:6" ht="15.5" x14ac:dyDescent="0.35">
      <c r="A60" s="123"/>
      <c r="B60" s="282"/>
      <c r="C60" s="282"/>
      <c r="D60" s="283"/>
      <c r="E60" s="284"/>
      <c r="F60" s="284"/>
    </row>
    <row r="61" spans="1:6" ht="15.5" x14ac:dyDescent="0.35">
      <c r="A61" s="123"/>
      <c r="B61" s="282"/>
      <c r="C61" s="282"/>
      <c r="D61" s="283"/>
      <c r="E61" s="284"/>
      <c r="F61" s="284"/>
    </row>
    <row r="62" spans="1:6" ht="15.5" x14ac:dyDescent="0.35">
      <c r="A62" s="123"/>
      <c r="B62" s="282"/>
      <c r="C62" s="282"/>
      <c r="D62" s="283"/>
      <c r="E62" s="284"/>
      <c r="F62" s="284"/>
    </row>
    <row r="63" spans="1:6" ht="15.5" x14ac:dyDescent="0.35">
      <c r="A63" s="381" t="str">
        <f>'KD &amp; IPK'!A106</f>
        <v>KUSNADI, S.Pd</v>
      </c>
      <c r="B63" s="282"/>
      <c r="D63" s="573" t="str">
        <f>KKM!E171</f>
        <v>ARI LINTANG, S.Pd</v>
      </c>
      <c r="E63" s="573"/>
      <c r="F63" s="573"/>
    </row>
    <row r="64" spans="1:6" ht="15.5" x14ac:dyDescent="0.35">
      <c r="A64" s="123" t="str">
        <f>'KD &amp; IPK'!A107</f>
        <v>NIP. 19791215 200502 1 001</v>
      </c>
      <c r="B64" s="282"/>
      <c r="C64" s="282"/>
      <c r="D64" s="574" t="str">
        <f>KKM!E172</f>
        <v>NIP. 19950314 202012 1 014</v>
      </c>
      <c r="E64" s="574"/>
      <c r="F64" s="574"/>
    </row>
    <row r="65" spans="1:6" ht="15.5" x14ac:dyDescent="0.35">
      <c r="A65" s="58"/>
      <c r="B65" s="119"/>
      <c r="C65" s="119"/>
      <c r="D65" s="119"/>
      <c r="E65" s="118"/>
      <c r="F65" s="118"/>
    </row>
  </sheetData>
  <sheetProtection algorithmName="SHA-512" hashValue="xgjoIeiCRlZnH2U8Gce15XNx61wlv73yLjEoy/bGqRQPnSqaybVLOhvayQ3pEdxYF5Ph5wd7CfEkAQUwAMAsiw==" saltValue="JXD8Csb8vG/r2/t4zqaFPg==" spinCount="100000" sheet="1" objects="1" scenarios="1"/>
  <customSheetViews>
    <customSheetView guid="{6C28EDC6-9B9A-487C-AE29-3651CE232269}" topLeftCell="A47">
      <selection activeCell="C67" sqref="C67"/>
      <pageMargins left="0.51181102362204722" right="0.31496062992125984" top="0.35433070866141736" bottom="0.35433070866141736" header="0.31496062992125984" footer="0.31496062992125984"/>
      <pageSetup paperSize="9" orientation="portrait" horizontalDpi="4294967293" verticalDpi="0" r:id="rId1"/>
    </customSheetView>
  </customSheetViews>
  <mergeCells count="77">
    <mergeCell ref="A36:A56"/>
    <mergeCell ref="E14:F14"/>
    <mergeCell ref="A15:A35"/>
    <mergeCell ref="E15:F15"/>
    <mergeCell ref="E54:F54"/>
    <mergeCell ref="E33:F33"/>
    <mergeCell ref="E34:F34"/>
    <mergeCell ref="E51:F51"/>
    <mergeCell ref="E48:F48"/>
    <mergeCell ref="E45:F45"/>
    <mergeCell ref="E42:F42"/>
    <mergeCell ref="E39:F39"/>
    <mergeCell ref="E36:F36"/>
    <mergeCell ref="E30:F30"/>
    <mergeCell ref="E27:F27"/>
    <mergeCell ref="E55:F55"/>
    <mergeCell ref="E24:F24"/>
    <mergeCell ref="J20:P21"/>
    <mergeCell ref="B16:D16"/>
    <mergeCell ref="B17:D17"/>
    <mergeCell ref="B19:D19"/>
    <mergeCell ref="B20:D20"/>
    <mergeCell ref="E21:F21"/>
    <mergeCell ref="E18:F18"/>
    <mergeCell ref="B28:D28"/>
    <mergeCell ref="B29:D29"/>
    <mergeCell ref="B15:D15"/>
    <mergeCell ref="B18:D18"/>
    <mergeCell ref="B21:D21"/>
    <mergeCell ref="B24:D24"/>
    <mergeCell ref="B27:D27"/>
    <mergeCell ref="B22:D22"/>
    <mergeCell ref="B23:D23"/>
    <mergeCell ref="B25:D25"/>
    <mergeCell ref="B26:D26"/>
    <mergeCell ref="B31:D31"/>
    <mergeCell ref="B32:D32"/>
    <mergeCell ref="B33:D33"/>
    <mergeCell ref="B34:D34"/>
    <mergeCell ref="B35:D35"/>
    <mergeCell ref="A7:F7"/>
    <mergeCell ref="B54:D54"/>
    <mergeCell ref="B55:D55"/>
    <mergeCell ref="B56:D56"/>
    <mergeCell ref="B14:D14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A2:F2"/>
    <mergeCell ref="A3:F3"/>
    <mergeCell ref="A4:F4"/>
    <mergeCell ref="A5:F5"/>
    <mergeCell ref="A6:F6"/>
    <mergeCell ref="D63:F63"/>
    <mergeCell ref="D64:F64"/>
    <mergeCell ref="A9:E9"/>
    <mergeCell ref="A10:E10"/>
    <mergeCell ref="A11:E11"/>
    <mergeCell ref="A12:E12"/>
    <mergeCell ref="D57:F57"/>
    <mergeCell ref="D59:F59"/>
    <mergeCell ref="B47:D47"/>
    <mergeCell ref="B36:D36"/>
    <mergeCell ref="B37:D37"/>
    <mergeCell ref="B38:D38"/>
    <mergeCell ref="B39:D39"/>
    <mergeCell ref="B40:D40"/>
    <mergeCell ref="B41:D41"/>
    <mergeCell ref="B30:D30"/>
  </mergeCells>
  <pageMargins left="0.51181102362204722" right="0.31496062992125984" top="0.35433070866141736" bottom="0.35433070866141736" header="0.31496062992125984" footer="0.31496062992125984"/>
  <pageSetup paperSize="9" orientation="portrait" horizontalDpi="4294967293" verticalDpi="36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D4F9-944D-41F0-8508-AB980CCA55EE}">
  <dimension ref="A1:AA72"/>
  <sheetViews>
    <sheetView zoomScaleNormal="100" workbookViewId="0">
      <selection activeCell="H11" sqref="H11"/>
    </sheetView>
  </sheetViews>
  <sheetFormatPr defaultRowHeight="14.5" x14ac:dyDescent="0.35"/>
  <cols>
    <col min="1" max="1" width="2.81640625" customWidth="1"/>
    <col min="2" max="2" width="2.26953125" customWidth="1"/>
    <col min="3" max="3" width="5.7265625" customWidth="1"/>
    <col min="4" max="8" width="4.54296875" customWidth="1"/>
    <col min="9" max="9" width="4.36328125" customWidth="1"/>
    <col min="10" max="10" width="2.453125" customWidth="1"/>
    <col min="11" max="11" width="6" customWidth="1"/>
    <col min="12" max="13" width="4.7265625" customWidth="1"/>
    <col min="14" max="14" width="4.453125" customWidth="1"/>
    <col min="15" max="16" width="4.36328125" customWidth="1"/>
    <col min="17" max="17" width="4.26953125" customWidth="1"/>
    <col min="18" max="18" width="1.81640625" customWidth="1"/>
    <col min="19" max="19" width="5.54296875" customWidth="1"/>
    <col min="20" max="20" width="4.1796875" customWidth="1"/>
    <col min="21" max="27" width="4.54296875" customWidth="1"/>
  </cols>
  <sheetData>
    <row r="1" spans="1:27" ht="17.5" x14ac:dyDescent="0.35">
      <c r="A1" s="102"/>
      <c r="B1" s="102"/>
      <c r="C1" s="614" t="s">
        <v>24</v>
      </c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102"/>
      <c r="AA1" s="102"/>
    </row>
    <row r="2" spans="1:27" ht="17.5" x14ac:dyDescent="0.35">
      <c r="A2" s="102"/>
      <c r="B2" s="102"/>
      <c r="C2" s="614" t="s">
        <v>93</v>
      </c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102"/>
      <c r="AA2" s="102"/>
    </row>
    <row r="3" spans="1:27" ht="26" x14ac:dyDescent="0.35">
      <c r="A3" s="102"/>
      <c r="B3" s="102"/>
      <c r="C3" s="615" t="s">
        <v>5</v>
      </c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102"/>
      <c r="AA3" s="102"/>
    </row>
    <row r="4" spans="1:27" x14ac:dyDescent="0.35">
      <c r="A4" s="102"/>
      <c r="B4" s="102"/>
      <c r="C4" s="616" t="s">
        <v>25</v>
      </c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102"/>
      <c r="AA4" s="102"/>
    </row>
    <row r="5" spans="1:27" x14ac:dyDescent="0.35">
      <c r="A5" s="102"/>
      <c r="B5" s="102"/>
      <c r="C5" s="617" t="s">
        <v>26</v>
      </c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102"/>
      <c r="AA5" s="102"/>
    </row>
    <row r="6" spans="1:27" x14ac:dyDescent="0.35">
      <c r="A6" s="102"/>
      <c r="B6" s="102"/>
      <c r="C6" s="131"/>
      <c r="D6" s="131"/>
      <c r="E6" s="131"/>
      <c r="F6" s="131"/>
      <c r="G6" s="131"/>
      <c r="H6" s="126"/>
      <c r="I6" s="126"/>
      <c r="J6" s="126"/>
      <c r="K6" s="126"/>
      <c r="L6" s="126"/>
      <c r="M6" s="126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02"/>
      <c r="AA6" s="102"/>
    </row>
    <row r="7" spans="1:27" ht="19.5" x14ac:dyDescent="0.35">
      <c r="A7" s="104"/>
      <c r="B7" s="104"/>
      <c r="C7" s="613" t="s">
        <v>94</v>
      </c>
      <c r="D7" s="613"/>
      <c r="E7" s="613"/>
      <c r="F7" s="613"/>
      <c r="G7" s="613"/>
      <c r="H7" s="613"/>
      <c r="I7" s="613"/>
      <c r="J7" s="613"/>
      <c r="K7" s="613"/>
      <c r="L7" s="613"/>
      <c r="M7" s="613"/>
      <c r="N7" s="613"/>
      <c r="O7" s="613"/>
      <c r="P7" s="613"/>
      <c r="Q7" s="613"/>
      <c r="R7" s="613"/>
      <c r="S7" s="613"/>
      <c r="T7" s="613"/>
      <c r="U7" s="613"/>
      <c r="V7" s="613"/>
      <c r="W7" s="613"/>
      <c r="X7" s="613"/>
      <c r="Y7" s="613"/>
      <c r="Z7" s="104"/>
      <c r="AA7" s="104"/>
    </row>
    <row r="8" spans="1:27" ht="20" thickBot="1" x14ac:dyDescent="0.4">
      <c r="A8" s="104"/>
      <c r="B8" s="104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04"/>
      <c r="AA8" s="104"/>
    </row>
    <row r="9" spans="1:27" ht="15" thickBot="1" x14ac:dyDescent="0.4">
      <c r="A9" s="104"/>
      <c r="B9" s="104"/>
      <c r="C9" s="134" t="s">
        <v>95</v>
      </c>
      <c r="D9" s="592" t="s">
        <v>96</v>
      </c>
      <c r="E9" s="598"/>
      <c r="F9" s="598"/>
      <c r="G9" s="598"/>
      <c r="H9" s="598"/>
      <c r="I9" s="599"/>
      <c r="J9" s="135"/>
      <c r="K9" s="134" t="s">
        <v>95</v>
      </c>
      <c r="L9" s="600" t="s">
        <v>97</v>
      </c>
      <c r="M9" s="601"/>
      <c r="N9" s="601"/>
      <c r="O9" s="601"/>
      <c r="P9" s="601"/>
      <c r="Q9" s="602"/>
      <c r="R9" s="136"/>
      <c r="S9" s="134" t="s">
        <v>95</v>
      </c>
      <c r="T9" s="607" t="s">
        <v>98</v>
      </c>
      <c r="U9" s="598"/>
      <c r="V9" s="598"/>
      <c r="W9" s="598"/>
      <c r="X9" s="598"/>
      <c r="Y9" s="599"/>
      <c r="Z9" s="104"/>
      <c r="AA9" s="104"/>
    </row>
    <row r="10" spans="1:27" x14ac:dyDescent="0.35">
      <c r="A10" s="104"/>
      <c r="B10" s="104"/>
      <c r="C10" s="137" t="s">
        <v>99</v>
      </c>
      <c r="D10" s="138"/>
      <c r="E10" s="139">
        <v>4</v>
      </c>
      <c r="F10" s="139">
        <v>11</v>
      </c>
      <c r="G10" s="139">
        <v>18</v>
      </c>
      <c r="H10" s="139">
        <v>25</v>
      </c>
      <c r="I10" s="140"/>
      <c r="J10" s="141"/>
      <c r="K10" s="137" t="s">
        <v>99</v>
      </c>
      <c r="L10" s="142">
        <v>1</v>
      </c>
      <c r="M10" s="139">
        <v>8</v>
      </c>
      <c r="N10" s="143">
        <v>15</v>
      </c>
      <c r="O10" s="139">
        <v>22</v>
      </c>
      <c r="P10" s="143">
        <v>29</v>
      </c>
      <c r="Q10" s="140"/>
      <c r="R10" s="141"/>
      <c r="S10" s="137" t="s">
        <v>99</v>
      </c>
      <c r="T10" s="142"/>
      <c r="U10" s="139">
        <v>5</v>
      </c>
      <c r="V10" s="139">
        <v>12</v>
      </c>
      <c r="W10" s="139">
        <v>19</v>
      </c>
      <c r="X10" s="139">
        <v>26</v>
      </c>
      <c r="Y10" s="144"/>
      <c r="Z10" s="104"/>
      <c r="AA10" s="104"/>
    </row>
    <row r="11" spans="1:27" x14ac:dyDescent="0.35">
      <c r="A11" s="104"/>
      <c r="B11" s="104"/>
      <c r="C11" s="145" t="s">
        <v>100</v>
      </c>
      <c r="D11" s="146"/>
      <c r="E11" s="147">
        <v>5</v>
      </c>
      <c r="F11" s="148">
        <v>12</v>
      </c>
      <c r="G11" s="149">
        <v>19</v>
      </c>
      <c r="H11" s="149">
        <v>26</v>
      </c>
      <c r="I11" s="150"/>
      <c r="J11" s="151"/>
      <c r="K11" s="145" t="s">
        <v>100</v>
      </c>
      <c r="L11" s="152">
        <v>2</v>
      </c>
      <c r="M11" s="147">
        <v>9</v>
      </c>
      <c r="N11" s="147">
        <v>16</v>
      </c>
      <c r="O11" s="147">
        <v>23</v>
      </c>
      <c r="P11" s="147">
        <v>30</v>
      </c>
      <c r="Q11" s="150"/>
      <c r="R11" s="151"/>
      <c r="S11" s="145" t="s">
        <v>100</v>
      </c>
      <c r="T11" s="152"/>
      <c r="U11" s="147">
        <v>6</v>
      </c>
      <c r="V11" s="153">
        <v>13</v>
      </c>
      <c r="W11" s="154">
        <v>20</v>
      </c>
      <c r="X11" s="147">
        <v>27</v>
      </c>
      <c r="Y11" s="155"/>
      <c r="Z11" s="104"/>
      <c r="AA11" s="104"/>
    </row>
    <row r="12" spans="1:27" x14ac:dyDescent="0.35">
      <c r="A12" s="104"/>
      <c r="B12" s="104"/>
      <c r="C12" s="145" t="s">
        <v>101</v>
      </c>
      <c r="D12" s="146"/>
      <c r="E12" s="147">
        <v>6</v>
      </c>
      <c r="F12" s="156">
        <v>13</v>
      </c>
      <c r="G12" s="157">
        <v>20</v>
      </c>
      <c r="H12" s="149">
        <v>27</v>
      </c>
      <c r="I12" s="150"/>
      <c r="J12" s="151"/>
      <c r="K12" s="145" t="s">
        <v>101</v>
      </c>
      <c r="L12" s="152">
        <v>3</v>
      </c>
      <c r="M12" s="158">
        <v>10</v>
      </c>
      <c r="N12" s="159">
        <v>17</v>
      </c>
      <c r="O12" s="147">
        <v>24</v>
      </c>
      <c r="P12" s="147">
        <v>31</v>
      </c>
      <c r="Q12" s="150"/>
      <c r="R12" s="151"/>
      <c r="S12" s="145" t="s">
        <v>101</v>
      </c>
      <c r="T12" s="152"/>
      <c r="U12" s="147">
        <v>7</v>
      </c>
      <c r="V12" s="153">
        <v>14</v>
      </c>
      <c r="W12" s="154">
        <v>21</v>
      </c>
      <c r="X12" s="160">
        <v>28</v>
      </c>
      <c r="Y12" s="155"/>
      <c r="Z12" s="104"/>
      <c r="AA12" s="104"/>
    </row>
    <row r="13" spans="1:27" x14ac:dyDescent="0.35">
      <c r="A13" s="104"/>
      <c r="B13" s="104"/>
      <c r="C13" s="145" t="s">
        <v>102</v>
      </c>
      <c r="D13" s="146"/>
      <c r="E13" s="147">
        <v>7</v>
      </c>
      <c r="F13" s="156">
        <v>14</v>
      </c>
      <c r="G13" s="149">
        <v>21</v>
      </c>
      <c r="H13" s="149">
        <v>28</v>
      </c>
      <c r="I13" s="150"/>
      <c r="J13" s="151"/>
      <c r="K13" s="145" t="s">
        <v>102</v>
      </c>
      <c r="L13" s="152">
        <v>4</v>
      </c>
      <c r="M13" s="159">
        <v>11</v>
      </c>
      <c r="N13" s="147">
        <v>18</v>
      </c>
      <c r="O13" s="147">
        <v>25</v>
      </c>
      <c r="P13" s="147"/>
      <c r="Q13" s="150"/>
      <c r="R13" s="151"/>
      <c r="S13" s="145" t="s">
        <v>102</v>
      </c>
      <c r="T13" s="152">
        <v>1</v>
      </c>
      <c r="U13" s="147">
        <v>8</v>
      </c>
      <c r="V13" s="153">
        <v>15</v>
      </c>
      <c r="W13" s="154">
        <v>22</v>
      </c>
      <c r="X13" s="147">
        <v>29</v>
      </c>
      <c r="Y13" s="155"/>
      <c r="Z13" s="104"/>
      <c r="AA13" s="104"/>
    </row>
    <row r="14" spans="1:27" x14ac:dyDescent="0.35">
      <c r="A14" s="104"/>
      <c r="B14" s="104"/>
      <c r="C14" s="145" t="s">
        <v>103</v>
      </c>
      <c r="D14" s="146">
        <v>1</v>
      </c>
      <c r="E14" s="147">
        <v>8</v>
      </c>
      <c r="F14" s="156">
        <v>15</v>
      </c>
      <c r="G14" s="149">
        <v>22</v>
      </c>
      <c r="H14" s="149">
        <v>29</v>
      </c>
      <c r="I14" s="150"/>
      <c r="J14" s="151"/>
      <c r="K14" s="145" t="s">
        <v>103</v>
      </c>
      <c r="L14" s="152">
        <v>5</v>
      </c>
      <c r="M14" s="147">
        <v>12</v>
      </c>
      <c r="N14" s="147">
        <v>19</v>
      </c>
      <c r="O14" s="147">
        <v>26</v>
      </c>
      <c r="P14" s="147"/>
      <c r="Q14" s="150"/>
      <c r="R14" s="151"/>
      <c r="S14" s="145" t="s">
        <v>103</v>
      </c>
      <c r="T14" s="152">
        <v>2</v>
      </c>
      <c r="U14" s="147">
        <v>9</v>
      </c>
      <c r="V14" s="153">
        <v>16</v>
      </c>
      <c r="W14" s="154">
        <v>23</v>
      </c>
      <c r="X14" s="147">
        <v>30</v>
      </c>
      <c r="Y14" s="155"/>
      <c r="Z14" s="104"/>
      <c r="AA14" s="104"/>
    </row>
    <row r="15" spans="1:27" x14ac:dyDescent="0.35">
      <c r="A15" s="104"/>
      <c r="B15" s="104"/>
      <c r="C15" s="145" t="s">
        <v>104</v>
      </c>
      <c r="D15" s="161">
        <v>2</v>
      </c>
      <c r="E15" s="158">
        <v>9</v>
      </c>
      <c r="F15" s="162">
        <v>16</v>
      </c>
      <c r="G15" s="162">
        <v>23</v>
      </c>
      <c r="H15" s="162">
        <v>30</v>
      </c>
      <c r="I15" s="150"/>
      <c r="J15" s="151"/>
      <c r="K15" s="145" t="s">
        <v>104</v>
      </c>
      <c r="L15" s="163">
        <v>6</v>
      </c>
      <c r="M15" s="158">
        <v>13</v>
      </c>
      <c r="N15" s="158">
        <v>20</v>
      </c>
      <c r="O15" s="158">
        <v>27</v>
      </c>
      <c r="P15" s="147"/>
      <c r="Q15" s="150"/>
      <c r="R15" s="151"/>
      <c r="S15" s="145" t="s">
        <v>104</v>
      </c>
      <c r="T15" s="163">
        <v>3</v>
      </c>
      <c r="U15" s="158">
        <v>10</v>
      </c>
      <c r="V15" s="158">
        <v>17</v>
      </c>
      <c r="W15" s="164">
        <v>24</v>
      </c>
      <c r="X15" s="149"/>
      <c r="Y15" s="155"/>
      <c r="Z15" s="104"/>
      <c r="AA15" s="104"/>
    </row>
    <row r="16" spans="1:27" ht="15" thickBot="1" x14ac:dyDescent="0.4">
      <c r="A16" s="104"/>
      <c r="B16" s="104"/>
      <c r="C16" s="165" t="s">
        <v>105</v>
      </c>
      <c r="D16" s="166">
        <v>3</v>
      </c>
      <c r="E16" s="167">
        <v>10</v>
      </c>
      <c r="F16" s="167">
        <v>17</v>
      </c>
      <c r="G16" s="167">
        <v>24</v>
      </c>
      <c r="H16" s="167">
        <v>31</v>
      </c>
      <c r="I16" s="168"/>
      <c r="J16" s="169"/>
      <c r="K16" s="165" t="s">
        <v>105</v>
      </c>
      <c r="L16" s="170">
        <v>7</v>
      </c>
      <c r="M16" s="171">
        <v>14</v>
      </c>
      <c r="N16" s="171">
        <v>21</v>
      </c>
      <c r="O16" s="171">
        <v>28</v>
      </c>
      <c r="P16" s="172"/>
      <c r="Q16" s="173"/>
      <c r="R16" s="169"/>
      <c r="S16" s="165" t="s">
        <v>105</v>
      </c>
      <c r="T16" s="170">
        <v>4</v>
      </c>
      <c r="U16" s="171">
        <v>11</v>
      </c>
      <c r="V16" s="171">
        <v>18</v>
      </c>
      <c r="W16" s="174">
        <v>25</v>
      </c>
      <c r="X16" s="175"/>
      <c r="Y16" s="176"/>
      <c r="Z16" s="104"/>
      <c r="AA16" s="104"/>
    </row>
    <row r="17" spans="1:27" x14ac:dyDescent="0.35">
      <c r="A17" s="105"/>
      <c r="B17" s="105"/>
      <c r="C17" s="177">
        <v>12</v>
      </c>
      <c r="D17" s="608" t="s">
        <v>106</v>
      </c>
      <c r="E17" s="608"/>
      <c r="F17" s="608"/>
      <c r="G17" s="608"/>
      <c r="H17" s="608"/>
      <c r="I17" s="608"/>
      <c r="J17" s="178"/>
      <c r="K17" s="179">
        <v>11</v>
      </c>
      <c r="L17" s="180" t="s">
        <v>107</v>
      </c>
      <c r="M17" s="181"/>
      <c r="N17" s="181"/>
      <c r="O17" s="181"/>
      <c r="P17" s="182"/>
      <c r="Q17" s="182"/>
      <c r="R17" s="178"/>
      <c r="S17" s="183" t="s">
        <v>108</v>
      </c>
      <c r="T17" s="184" t="s">
        <v>109</v>
      </c>
      <c r="U17" s="180"/>
      <c r="V17" s="180"/>
      <c r="W17" s="180"/>
      <c r="X17" s="180"/>
      <c r="Y17" s="180"/>
      <c r="Z17" s="105"/>
      <c r="AA17" s="105"/>
    </row>
    <row r="18" spans="1:27" x14ac:dyDescent="0.35">
      <c r="A18" s="105"/>
      <c r="B18" s="105"/>
      <c r="C18" s="185" t="s">
        <v>110</v>
      </c>
      <c r="D18" s="186" t="s">
        <v>111</v>
      </c>
      <c r="E18" s="186"/>
      <c r="F18" s="186"/>
      <c r="G18" s="187"/>
      <c r="H18" s="187"/>
      <c r="I18" s="187"/>
      <c r="J18" s="178"/>
      <c r="K18" s="179">
        <v>17</v>
      </c>
      <c r="L18" s="180" t="s">
        <v>112</v>
      </c>
      <c r="M18" s="181"/>
      <c r="N18" s="181"/>
      <c r="O18" s="181"/>
      <c r="P18" s="182"/>
      <c r="Q18" s="182"/>
      <c r="R18" s="178"/>
      <c r="S18" s="188" t="s">
        <v>113</v>
      </c>
      <c r="T18" s="184" t="s">
        <v>114</v>
      </c>
      <c r="U18" s="180"/>
      <c r="V18" s="178"/>
      <c r="W18" s="178"/>
      <c r="X18" s="178"/>
      <c r="Y18" s="178"/>
      <c r="Z18" s="94"/>
      <c r="AA18" s="94"/>
    </row>
    <row r="19" spans="1:27" ht="15" thickBot="1" x14ac:dyDescent="0.4">
      <c r="A19" s="105"/>
      <c r="B19" s="105"/>
      <c r="C19" s="179">
        <v>20</v>
      </c>
      <c r="D19" s="180" t="s">
        <v>115</v>
      </c>
      <c r="E19" s="186"/>
      <c r="F19" s="178"/>
      <c r="G19" s="178"/>
      <c r="H19" s="178"/>
      <c r="I19" s="178"/>
      <c r="J19" s="178"/>
      <c r="K19" s="180"/>
      <c r="L19" s="180"/>
      <c r="M19" s="178"/>
      <c r="N19" s="178"/>
      <c r="O19" s="178"/>
      <c r="P19" s="178"/>
      <c r="Q19" s="178"/>
      <c r="R19" s="178"/>
      <c r="S19" s="179">
        <v>28</v>
      </c>
      <c r="T19" s="180" t="s">
        <v>116</v>
      </c>
      <c r="U19" s="189"/>
      <c r="V19" s="178"/>
      <c r="W19" s="178"/>
      <c r="X19" s="178"/>
      <c r="Y19" s="178"/>
      <c r="Z19" s="94"/>
      <c r="AA19" s="94"/>
    </row>
    <row r="20" spans="1:27" ht="15" thickBot="1" x14ac:dyDescent="0.4">
      <c r="A20" s="104"/>
      <c r="B20" s="104"/>
      <c r="C20" s="134" t="s">
        <v>95</v>
      </c>
      <c r="D20" s="609" t="s">
        <v>117</v>
      </c>
      <c r="E20" s="605"/>
      <c r="F20" s="605"/>
      <c r="G20" s="605"/>
      <c r="H20" s="605"/>
      <c r="I20" s="606"/>
      <c r="J20" s="190"/>
      <c r="K20" s="134" t="s">
        <v>95</v>
      </c>
      <c r="L20" s="607" t="s">
        <v>118</v>
      </c>
      <c r="M20" s="598"/>
      <c r="N20" s="598"/>
      <c r="O20" s="598"/>
      <c r="P20" s="598"/>
      <c r="Q20" s="599"/>
      <c r="R20" s="191"/>
      <c r="S20" s="134" t="s">
        <v>95</v>
      </c>
      <c r="T20" s="592" t="s">
        <v>119</v>
      </c>
      <c r="U20" s="593"/>
      <c r="V20" s="593"/>
      <c r="W20" s="593"/>
      <c r="X20" s="593"/>
      <c r="Y20" s="594"/>
      <c r="Z20" s="95"/>
      <c r="AA20" s="95"/>
    </row>
    <row r="21" spans="1:27" x14ac:dyDescent="0.35">
      <c r="A21" s="104"/>
      <c r="B21" s="104"/>
      <c r="C21" s="137" t="s">
        <v>99</v>
      </c>
      <c r="D21" s="138"/>
      <c r="E21" s="139">
        <v>3</v>
      </c>
      <c r="F21" s="139">
        <v>10</v>
      </c>
      <c r="G21" s="139">
        <v>17</v>
      </c>
      <c r="H21" s="139">
        <v>24</v>
      </c>
      <c r="I21" s="140">
        <v>31</v>
      </c>
      <c r="J21" s="141"/>
      <c r="K21" s="137" t="s">
        <v>99</v>
      </c>
      <c r="L21" s="138"/>
      <c r="M21" s="139">
        <v>7</v>
      </c>
      <c r="N21" s="139">
        <v>14</v>
      </c>
      <c r="O21" s="139">
        <v>21</v>
      </c>
      <c r="P21" s="139">
        <v>28</v>
      </c>
      <c r="Q21" s="140"/>
      <c r="R21" s="192"/>
      <c r="S21" s="137" t="s">
        <v>99</v>
      </c>
      <c r="T21" s="193"/>
      <c r="U21" s="194">
        <v>5</v>
      </c>
      <c r="V21" s="194">
        <v>12</v>
      </c>
      <c r="W21" s="194">
        <v>19</v>
      </c>
      <c r="X21" s="194">
        <v>26</v>
      </c>
      <c r="Y21" s="195"/>
      <c r="Z21" s="95"/>
      <c r="AA21" s="95"/>
    </row>
    <row r="22" spans="1:27" x14ac:dyDescent="0.35">
      <c r="A22" s="107"/>
      <c r="B22" s="107"/>
      <c r="C22" s="145" t="s">
        <v>100</v>
      </c>
      <c r="D22" s="146"/>
      <c r="E22" s="147">
        <v>4</v>
      </c>
      <c r="F22" s="147">
        <v>11</v>
      </c>
      <c r="G22" s="147">
        <v>18</v>
      </c>
      <c r="H22" s="147">
        <v>25</v>
      </c>
      <c r="I22" s="150"/>
      <c r="J22" s="151"/>
      <c r="K22" s="145" t="s">
        <v>100</v>
      </c>
      <c r="L22" s="152">
        <v>1</v>
      </c>
      <c r="M22" s="147">
        <v>8</v>
      </c>
      <c r="N22" s="147">
        <v>15</v>
      </c>
      <c r="O22" s="147">
        <v>22</v>
      </c>
      <c r="P22" s="147">
        <v>29</v>
      </c>
      <c r="Q22" s="196"/>
      <c r="R22" s="151"/>
      <c r="S22" s="145" t="s">
        <v>100</v>
      </c>
      <c r="T22" s="152"/>
      <c r="U22" s="197">
        <v>6</v>
      </c>
      <c r="V22" s="198">
        <v>13</v>
      </c>
      <c r="W22" s="199">
        <v>20</v>
      </c>
      <c r="X22" s="199">
        <v>27</v>
      </c>
      <c r="Y22" s="200"/>
      <c r="Z22" s="107"/>
      <c r="AA22" s="107"/>
    </row>
    <row r="23" spans="1:27" x14ac:dyDescent="0.35">
      <c r="A23" s="104"/>
      <c r="B23" s="104"/>
      <c r="C23" s="145" t="s">
        <v>101</v>
      </c>
      <c r="D23" s="146"/>
      <c r="E23" s="147">
        <v>5</v>
      </c>
      <c r="F23" s="147">
        <v>12</v>
      </c>
      <c r="G23" s="201">
        <v>19</v>
      </c>
      <c r="H23" s="147">
        <v>26</v>
      </c>
      <c r="I23" s="150"/>
      <c r="J23" s="151"/>
      <c r="K23" s="145" t="s">
        <v>101</v>
      </c>
      <c r="L23" s="152">
        <v>2</v>
      </c>
      <c r="M23" s="147">
        <v>9</v>
      </c>
      <c r="N23" s="147">
        <v>16</v>
      </c>
      <c r="O23" s="147">
        <v>23</v>
      </c>
      <c r="P23" s="147">
        <v>30</v>
      </c>
      <c r="Q23" s="196"/>
      <c r="R23" s="151"/>
      <c r="S23" s="145" t="s">
        <v>101</v>
      </c>
      <c r="T23" s="152"/>
      <c r="U23" s="197">
        <v>7</v>
      </c>
      <c r="V23" s="147">
        <v>14</v>
      </c>
      <c r="W23" s="199">
        <v>21</v>
      </c>
      <c r="X23" s="199">
        <v>28</v>
      </c>
      <c r="Y23" s="150"/>
      <c r="Z23" s="95"/>
      <c r="AA23" s="95"/>
    </row>
    <row r="24" spans="1:27" x14ac:dyDescent="0.35">
      <c r="A24" s="104"/>
      <c r="B24" s="104"/>
      <c r="C24" s="145" t="s">
        <v>102</v>
      </c>
      <c r="D24" s="146"/>
      <c r="E24" s="147">
        <v>6</v>
      </c>
      <c r="F24" s="147">
        <v>13</v>
      </c>
      <c r="G24" s="159">
        <v>20</v>
      </c>
      <c r="H24" s="147">
        <v>27</v>
      </c>
      <c r="I24" s="150"/>
      <c r="J24" s="151"/>
      <c r="K24" s="145" t="s">
        <v>102</v>
      </c>
      <c r="L24" s="152">
        <v>3</v>
      </c>
      <c r="M24" s="147">
        <v>10</v>
      </c>
      <c r="N24" s="147">
        <v>17</v>
      </c>
      <c r="O24" s="147">
        <v>24</v>
      </c>
      <c r="P24" s="147"/>
      <c r="Q24" s="196"/>
      <c r="R24" s="151"/>
      <c r="S24" s="145" t="s">
        <v>102</v>
      </c>
      <c r="T24" s="202">
        <v>1</v>
      </c>
      <c r="U24" s="197">
        <v>8</v>
      </c>
      <c r="V24" s="147">
        <v>15</v>
      </c>
      <c r="W24" s="199">
        <v>22</v>
      </c>
      <c r="X24" s="199">
        <v>29</v>
      </c>
      <c r="Y24" s="150"/>
      <c r="Z24" s="95"/>
      <c r="AA24" s="95"/>
    </row>
    <row r="25" spans="1:27" x14ac:dyDescent="0.35">
      <c r="A25" s="104"/>
      <c r="B25" s="104"/>
      <c r="C25" s="145" t="s">
        <v>103</v>
      </c>
      <c r="D25" s="146"/>
      <c r="E25" s="147">
        <v>7</v>
      </c>
      <c r="F25" s="147">
        <v>14</v>
      </c>
      <c r="G25" s="147">
        <v>21</v>
      </c>
      <c r="H25" s="147">
        <v>28</v>
      </c>
      <c r="I25" s="150"/>
      <c r="J25" s="151"/>
      <c r="K25" s="145" t="s">
        <v>103</v>
      </c>
      <c r="L25" s="152">
        <v>4</v>
      </c>
      <c r="M25" s="147">
        <v>11</v>
      </c>
      <c r="N25" s="147">
        <v>18</v>
      </c>
      <c r="O25" s="147">
        <v>25</v>
      </c>
      <c r="P25" s="147"/>
      <c r="Q25" s="196"/>
      <c r="R25" s="151"/>
      <c r="S25" s="145" t="s">
        <v>103</v>
      </c>
      <c r="T25" s="202">
        <v>2</v>
      </c>
      <c r="U25" s="147">
        <v>9</v>
      </c>
      <c r="V25" s="147">
        <v>16</v>
      </c>
      <c r="W25" s="199">
        <v>23</v>
      </c>
      <c r="X25" s="199">
        <v>30</v>
      </c>
      <c r="Y25" s="150"/>
      <c r="Z25" s="95"/>
      <c r="AA25" s="95"/>
    </row>
    <row r="26" spans="1:27" x14ac:dyDescent="0.35">
      <c r="A26" s="104"/>
      <c r="B26" s="104"/>
      <c r="C26" s="145" t="s">
        <v>104</v>
      </c>
      <c r="D26" s="203">
        <v>1</v>
      </c>
      <c r="E26" s="147">
        <v>8</v>
      </c>
      <c r="F26" s="147">
        <v>15</v>
      </c>
      <c r="G26" s="147">
        <v>22</v>
      </c>
      <c r="H26" s="147">
        <v>29</v>
      </c>
      <c r="I26" s="150"/>
      <c r="J26" s="151"/>
      <c r="K26" s="145" t="s">
        <v>104</v>
      </c>
      <c r="L26" s="152">
        <v>5</v>
      </c>
      <c r="M26" s="147">
        <v>12</v>
      </c>
      <c r="N26" s="147">
        <v>19</v>
      </c>
      <c r="O26" s="147">
        <v>26</v>
      </c>
      <c r="P26" s="147"/>
      <c r="Q26" s="150"/>
      <c r="R26" s="151"/>
      <c r="S26" s="145" t="s">
        <v>104</v>
      </c>
      <c r="T26" s="202">
        <v>3</v>
      </c>
      <c r="U26" s="147">
        <v>10</v>
      </c>
      <c r="V26" s="204">
        <v>17</v>
      </c>
      <c r="W26" s="199">
        <v>24</v>
      </c>
      <c r="X26" s="199">
        <v>31</v>
      </c>
      <c r="Y26" s="150"/>
      <c r="Z26" s="95"/>
      <c r="AA26" s="95"/>
    </row>
    <row r="27" spans="1:27" ht="15" thickBot="1" x14ac:dyDescent="0.4">
      <c r="A27" s="104"/>
      <c r="B27" s="104"/>
      <c r="C27" s="165" t="s">
        <v>105</v>
      </c>
      <c r="D27" s="166">
        <v>2</v>
      </c>
      <c r="E27" s="171">
        <v>9</v>
      </c>
      <c r="F27" s="167">
        <v>16</v>
      </c>
      <c r="G27" s="171">
        <v>23</v>
      </c>
      <c r="H27" s="167">
        <v>30</v>
      </c>
      <c r="I27" s="173"/>
      <c r="J27" s="169"/>
      <c r="K27" s="165" t="s">
        <v>105</v>
      </c>
      <c r="L27" s="170">
        <v>6</v>
      </c>
      <c r="M27" s="171">
        <v>13</v>
      </c>
      <c r="N27" s="171">
        <v>20</v>
      </c>
      <c r="O27" s="171">
        <v>27</v>
      </c>
      <c r="P27" s="172"/>
      <c r="Q27" s="173"/>
      <c r="R27" s="169"/>
      <c r="S27" s="165" t="s">
        <v>105</v>
      </c>
      <c r="T27" s="205">
        <v>4</v>
      </c>
      <c r="U27" s="171">
        <v>11</v>
      </c>
      <c r="V27" s="171">
        <v>18</v>
      </c>
      <c r="W27" s="206">
        <v>25</v>
      </c>
      <c r="X27" s="172"/>
      <c r="Y27" s="173"/>
      <c r="Z27" s="95"/>
      <c r="AA27" s="95"/>
    </row>
    <row r="28" spans="1:27" x14ac:dyDescent="0.35">
      <c r="A28" s="104"/>
      <c r="B28" s="104"/>
      <c r="C28" s="207">
        <v>1</v>
      </c>
      <c r="D28" s="180" t="s">
        <v>120</v>
      </c>
      <c r="E28" s="208"/>
      <c r="F28" s="208"/>
      <c r="G28" s="208"/>
      <c r="H28" s="208"/>
      <c r="I28" s="209"/>
      <c r="J28" s="209"/>
      <c r="K28" s="210"/>
      <c r="L28" s="610"/>
      <c r="M28" s="610"/>
      <c r="N28" s="610"/>
      <c r="O28" s="610"/>
      <c r="P28" s="610"/>
      <c r="Q28" s="211"/>
      <c r="R28" s="212"/>
      <c r="S28" s="213" t="s">
        <v>121</v>
      </c>
      <c r="T28" s="184" t="s">
        <v>122</v>
      </c>
      <c r="U28" s="184"/>
      <c r="V28" s="184"/>
      <c r="W28" s="184"/>
      <c r="X28" s="184"/>
      <c r="Y28" s="214"/>
      <c r="Z28" s="109"/>
      <c r="AA28" s="104"/>
    </row>
    <row r="29" spans="1:27" x14ac:dyDescent="0.35">
      <c r="A29" s="104"/>
      <c r="B29" s="104"/>
      <c r="C29" s="179">
        <v>20</v>
      </c>
      <c r="D29" s="208" t="s">
        <v>123</v>
      </c>
      <c r="E29" s="208"/>
      <c r="F29" s="208"/>
      <c r="G29" s="208"/>
      <c r="H29" s="208"/>
      <c r="I29" s="209"/>
      <c r="J29" s="209"/>
      <c r="K29" s="210"/>
      <c r="L29" s="181"/>
      <c r="M29" s="181"/>
      <c r="N29" s="181"/>
      <c r="O29" s="181"/>
      <c r="P29" s="181"/>
      <c r="Q29" s="211"/>
      <c r="R29" s="212"/>
      <c r="S29" s="215" t="s">
        <v>124</v>
      </c>
      <c r="T29" s="603" t="s">
        <v>125</v>
      </c>
      <c r="U29" s="603"/>
      <c r="V29" s="603"/>
      <c r="W29" s="603"/>
      <c r="X29" s="603"/>
      <c r="Y29" s="214"/>
      <c r="Z29" s="109"/>
      <c r="AA29" s="104"/>
    </row>
    <row r="30" spans="1:27" x14ac:dyDescent="0.35">
      <c r="A30" s="104"/>
      <c r="B30" s="104"/>
      <c r="C30" s="180"/>
      <c r="D30" s="180"/>
      <c r="E30" s="180"/>
      <c r="F30" s="180"/>
      <c r="G30" s="216"/>
      <c r="H30" s="216"/>
      <c r="I30" s="209"/>
      <c r="J30" s="209"/>
      <c r="K30" s="217"/>
      <c r="L30" s="611"/>
      <c r="M30" s="611"/>
      <c r="N30" s="611"/>
      <c r="O30" s="611"/>
      <c r="P30" s="611"/>
      <c r="Q30" s="217"/>
      <c r="R30" s="212"/>
      <c r="S30" s="218">
        <v>13</v>
      </c>
      <c r="T30" s="184" t="s">
        <v>116</v>
      </c>
      <c r="U30" s="184"/>
      <c r="V30" s="184"/>
      <c r="W30" s="184"/>
      <c r="X30" s="184"/>
      <c r="Y30" s="184"/>
      <c r="Z30" s="109"/>
      <c r="AA30" s="109"/>
    </row>
    <row r="31" spans="1:27" x14ac:dyDescent="0.35">
      <c r="A31" s="104"/>
      <c r="B31" s="104"/>
      <c r="C31" s="180"/>
      <c r="D31" s="180"/>
      <c r="E31" s="212"/>
      <c r="F31" s="212"/>
      <c r="G31" s="209"/>
      <c r="H31" s="209"/>
      <c r="I31" s="209"/>
      <c r="J31" s="217"/>
      <c r="K31" s="612"/>
      <c r="L31" s="611"/>
      <c r="M31" s="611"/>
      <c r="N31" s="611"/>
      <c r="O31" s="611"/>
      <c r="P31" s="611"/>
      <c r="Q31" s="217"/>
      <c r="R31" s="212"/>
      <c r="S31" s="219" t="s">
        <v>126</v>
      </c>
      <c r="T31" s="184" t="s">
        <v>127</v>
      </c>
      <c r="U31" s="184"/>
      <c r="V31" s="184"/>
      <c r="W31" s="184"/>
      <c r="X31" s="184"/>
      <c r="Y31" s="184"/>
      <c r="Z31" s="109"/>
      <c r="AA31" s="109"/>
    </row>
    <row r="32" spans="1:27" x14ac:dyDescent="0.35">
      <c r="A32" s="104"/>
      <c r="B32" s="104"/>
      <c r="C32" s="212"/>
      <c r="D32" s="212"/>
      <c r="E32" s="212"/>
      <c r="F32" s="212"/>
      <c r="G32" s="209"/>
      <c r="H32" s="209"/>
      <c r="I32" s="209"/>
      <c r="J32" s="209"/>
      <c r="K32" s="612"/>
      <c r="L32" s="209"/>
      <c r="M32" s="209"/>
      <c r="N32" s="209"/>
      <c r="O32" s="209"/>
      <c r="P32" s="212"/>
      <c r="Q32" s="212"/>
      <c r="R32" s="212"/>
      <c r="S32" s="220">
        <v>17</v>
      </c>
      <c r="T32" s="603" t="s">
        <v>128</v>
      </c>
      <c r="U32" s="603"/>
      <c r="V32" s="603"/>
      <c r="W32" s="603"/>
      <c r="X32" s="603"/>
      <c r="Y32" s="603"/>
      <c r="Z32" s="109"/>
      <c r="AA32" s="109"/>
    </row>
    <row r="33" spans="1:27" ht="15" thickBot="1" x14ac:dyDescent="0.4">
      <c r="A33" s="104"/>
      <c r="B33" s="104"/>
      <c r="C33" s="180"/>
      <c r="D33" s="182"/>
      <c r="E33" s="216"/>
      <c r="F33" s="180"/>
      <c r="G33" s="216"/>
      <c r="H33" s="216"/>
      <c r="I33" s="216"/>
      <c r="J33" s="216"/>
      <c r="K33" s="216"/>
      <c r="L33" s="180"/>
      <c r="M33" s="221"/>
      <c r="N33" s="180"/>
      <c r="O33" s="216"/>
      <c r="P33" s="180"/>
      <c r="Q33" s="180"/>
      <c r="R33" s="180"/>
      <c r="S33" s="222" t="s">
        <v>129</v>
      </c>
      <c r="T33" s="603" t="s">
        <v>130</v>
      </c>
      <c r="U33" s="603"/>
      <c r="V33" s="603"/>
      <c r="W33" s="603"/>
      <c r="X33" s="603"/>
      <c r="Y33" s="603"/>
      <c r="Z33" s="107"/>
      <c r="AA33" s="104"/>
    </row>
    <row r="34" spans="1:27" ht="15" thickBot="1" x14ac:dyDescent="0.4">
      <c r="A34" s="104"/>
      <c r="B34" s="104"/>
      <c r="C34" s="134" t="s">
        <v>95</v>
      </c>
      <c r="D34" s="592" t="s">
        <v>131</v>
      </c>
      <c r="E34" s="598"/>
      <c r="F34" s="598"/>
      <c r="G34" s="598"/>
      <c r="H34" s="598"/>
      <c r="I34" s="599"/>
      <c r="J34" s="135"/>
      <c r="K34" s="134" t="s">
        <v>95</v>
      </c>
      <c r="L34" s="600" t="s">
        <v>132</v>
      </c>
      <c r="M34" s="601"/>
      <c r="N34" s="601"/>
      <c r="O34" s="601"/>
      <c r="P34" s="601"/>
      <c r="Q34" s="602"/>
      <c r="R34" s="136"/>
      <c r="S34" s="134" t="s">
        <v>95</v>
      </c>
      <c r="T34" s="592" t="s">
        <v>133</v>
      </c>
      <c r="U34" s="593"/>
      <c r="V34" s="593"/>
      <c r="W34" s="593"/>
      <c r="X34" s="593"/>
      <c r="Y34" s="594"/>
      <c r="Z34" s="107"/>
      <c r="AA34" s="104"/>
    </row>
    <row r="35" spans="1:27" x14ac:dyDescent="0.35">
      <c r="A35" s="104"/>
      <c r="B35" s="104"/>
      <c r="C35" s="137" t="s">
        <v>99</v>
      </c>
      <c r="D35" s="138"/>
      <c r="E35" s="139">
        <v>2</v>
      </c>
      <c r="F35" s="139">
        <v>9</v>
      </c>
      <c r="G35" s="139">
        <v>16</v>
      </c>
      <c r="H35" s="139">
        <v>23</v>
      </c>
      <c r="I35" s="140">
        <v>30</v>
      </c>
      <c r="J35" s="141"/>
      <c r="K35" s="137" t="s">
        <v>99</v>
      </c>
      <c r="L35" s="142"/>
      <c r="M35" s="139">
        <v>6</v>
      </c>
      <c r="N35" s="139">
        <v>13</v>
      </c>
      <c r="O35" s="139">
        <v>20</v>
      </c>
      <c r="P35" s="139">
        <v>27</v>
      </c>
      <c r="Q35" s="140"/>
      <c r="R35" s="141"/>
      <c r="S35" s="137" t="s">
        <v>99</v>
      </c>
      <c r="T35" s="142"/>
      <c r="U35" s="139">
        <v>6</v>
      </c>
      <c r="V35" s="139">
        <v>13</v>
      </c>
      <c r="W35" s="139">
        <v>20</v>
      </c>
      <c r="X35" s="139">
        <v>27</v>
      </c>
      <c r="Y35" s="223"/>
      <c r="Z35" s="107"/>
      <c r="AA35" s="104"/>
    </row>
    <row r="36" spans="1:27" x14ac:dyDescent="0.35">
      <c r="A36" s="102"/>
      <c r="B36" s="102"/>
      <c r="C36" s="145" t="s">
        <v>100</v>
      </c>
      <c r="D36" s="224"/>
      <c r="E36" s="158">
        <v>3</v>
      </c>
      <c r="F36" s="162">
        <v>10</v>
      </c>
      <c r="G36" s="158">
        <v>17</v>
      </c>
      <c r="H36" s="162">
        <v>24</v>
      </c>
      <c r="I36" s="225">
        <v>31</v>
      </c>
      <c r="J36" s="226"/>
      <c r="K36" s="145" t="s">
        <v>100</v>
      </c>
      <c r="L36" s="152"/>
      <c r="M36" s="147">
        <v>7</v>
      </c>
      <c r="N36" s="147">
        <v>14</v>
      </c>
      <c r="O36" s="147">
        <v>21</v>
      </c>
      <c r="P36" s="147">
        <v>28</v>
      </c>
      <c r="Q36" s="150"/>
      <c r="R36" s="227"/>
      <c r="S36" s="145" t="s">
        <v>100</v>
      </c>
      <c r="T36" s="152"/>
      <c r="U36" s="197">
        <v>7</v>
      </c>
      <c r="V36" s="147">
        <v>14</v>
      </c>
      <c r="W36" s="147">
        <v>21</v>
      </c>
      <c r="X36" s="153">
        <v>28</v>
      </c>
      <c r="Y36" s="228"/>
      <c r="Z36" s="107"/>
      <c r="AA36" s="104"/>
    </row>
    <row r="37" spans="1:27" x14ac:dyDescent="0.35">
      <c r="A37" s="104"/>
      <c r="B37" s="104"/>
      <c r="C37" s="145" t="s">
        <v>101</v>
      </c>
      <c r="D37" s="224"/>
      <c r="E37" s="229">
        <v>4</v>
      </c>
      <c r="F37" s="162">
        <v>11</v>
      </c>
      <c r="G37" s="162">
        <v>18</v>
      </c>
      <c r="H37" s="162">
        <v>25</v>
      </c>
      <c r="I37" s="200"/>
      <c r="J37" s="226"/>
      <c r="K37" s="145" t="s">
        <v>101</v>
      </c>
      <c r="L37" s="224">
        <v>1</v>
      </c>
      <c r="M37" s="147">
        <v>8</v>
      </c>
      <c r="N37" s="147">
        <v>15</v>
      </c>
      <c r="O37" s="147">
        <v>22</v>
      </c>
      <c r="P37" s="147"/>
      <c r="Q37" s="150"/>
      <c r="R37" s="227"/>
      <c r="S37" s="145" t="s">
        <v>101</v>
      </c>
      <c r="T37" s="224">
        <v>1</v>
      </c>
      <c r="U37" s="197">
        <v>8</v>
      </c>
      <c r="V37" s="147">
        <v>15</v>
      </c>
      <c r="W37" s="147">
        <v>22</v>
      </c>
      <c r="X37" s="153">
        <v>29</v>
      </c>
      <c r="Y37" s="228"/>
      <c r="Z37" s="107"/>
      <c r="AA37" s="104"/>
    </row>
    <row r="38" spans="1:27" x14ac:dyDescent="0.35">
      <c r="A38" s="104"/>
      <c r="B38" s="104"/>
      <c r="C38" s="145" t="s">
        <v>102</v>
      </c>
      <c r="D38" s="224"/>
      <c r="E38" s="162">
        <v>5</v>
      </c>
      <c r="F38" s="162">
        <v>12</v>
      </c>
      <c r="G38" s="162">
        <v>19</v>
      </c>
      <c r="H38" s="162">
        <v>26</v>
      </c>
      <c r="I38" s="200"/>
      <c r="J38" s="226"/>
      <c r="K38" s="145" t="s">
        <v>102</v>
      </c>
      <c r="L38" s="152">
        <v>2</v>
      </c>
      <c r="M38" s="147">
        <v>9</v>
      </c>
      <c r="N38" s="147">
        <v>16</v>
      </c>
      <c r="O38" s="147">
        <v>23</v>
      </c>
      <c r="P38" s="147"/>
      <c r="Q38" s="150"/>
      <c r="R38" s="227"/>
      <c r="S38" s="145" t="s">
        <v>102</v>
      </c>
      <c r="T38" s="152">
        <v>2</v>
      </c>
      <c r="U38" s="197">
        <v>9</v>
      </c>
      <c r="V38" s="147">
        <v>16</v>
      </c>
      <c r="W38" s="147">
        <v>23</v>
      </c>
      <c r="X38" s="153">
        <v>30</v>
      </c>
      <c r="Y38" s="228"/>
      <c r="Z38" s="107"/>
      <c r="AA38" s="104"/>
    </row>
    <row r="39" spans="1:27" x14ac:dyDescent="0.35">
      <c r="A39" s="104"/>
      <c r="B39" s="104"/>
      <c r="C39" s="145" t="s">
        <v>103</v>
      </c>
      <c r="D39" s="163"/>
      <c r="E39" s="162">
        <v>6</v>
      </c>
      <c r="F39" s="162">
        <v>13</v>
      </c>
      <c r="G39" s="162">
        <v>20</v>
      </c>
      <c r="H39" s="162">
        <v>27</v>
      </c>
      <c r="I39" s="200"/>
      <c r="J39" s="226"/>
      <c r="K39" s="145" t="s">
        <v>103</v>
      </c>
      <c r="L39" s="152">
        <v>3</v>
      </c>
      <c r="M39" s="147">
        <v>10</v>
      </c>
      <c r="N39" s="147">
        <v>17</v>
      </c>
      <c r="O39" s="147">
        <v>24</v>
      </c>
      <c r="P39" s="147"/>
      <c r="Q39" s="150"/>
      <c r="R39" s="227"/>
      <c r="S39" s="145" t="s">
        <v>103</v>
      </c>
      <c r="T39" s="224">
        <v>3</v>
      </c>
      <c r="U39" s="197">
        <v>10</v>
      </c>
      <c r="V39" s="147">
        <v>17</v>
      </c>
      <c r="W39" s="153">
        <v>24</v>
      </c>
      <c r="X39" s="153">
        <v>31</v>
      </c>
      <c r="Y39" s="228"/>
      <c r="Z39" s="107"/>
      <c r="AA39" s="104"/>
    </row>
    <row r="40" spans="1:27" x14ac:dyDescent="0.35">
      <c r="A40" s="104"/>
      <c r="B40" s="104"/>
      <c r="C40" s="145" t="s">
        <v>104</v>
      </c>
      <c r="D40" s="224"/>
      <c r="E40" s="162">
        <v>7</v>
      </c>
      <c r="F40" s="162">
        <v>14</v>
      </c>
      <c r="G40" s="162">
        <v>21</v>
      </c>
      <c r="H40" s="162">
        <v>28</v>
      </c>
      <c r="I40" s="200"/>
      <c r="J40" s="226"/>
      <c r="K40" s="145" t="s">
        <v>104</v>
      </c>
      <c r="L40" s="152">
        <v>4</v>
      </c>
      <c r="M40" s="147">
        <v>11</v>
      </c>
      <c r="N40" s="147">
        <v>18</v>
      </c>
      <c r="O40" s="147">
        <v>25</v>
      </c>
      <c r="P40" s="147"/>
      <c r="Q40" s="150"/>
      <c r="R40" s="227"/>
      <c r="S40" s="145" t="s">
        <v>104</v>
      </c>
      <c r="T40" s="152">
        <v>4</v>
      </c>
      <c r="U40" s="197">
        <v>11</v>
      </c>
      <c r="V40" s="230">
        <v>18</v>
      </c>
      <c r="W40" s="153">
        <v>25</v>
      </c>
      <c r="X40" s="147"/>
      <c r="Y40" s="228"/>
      <c r="Z40" s="107"/>
      <c r="AA40" s="104"/>
    </row>
    <row r="41" spans="1:27" ht="15" thickBot="1" x14ac:dyDescent="0.4">
      <c r="A41" s="104"/>
      <c r="B41" s="104"/>
      <c r="C41" s="165" t="s">
        <v>105</v>
      </c>
      <c r="D41" s="231">
        <v>1</v>
      </c>
      <c r="E41" s="167">
        <v>8</v>
      </c>
      <c r="F41" s="171">
        <v>15</v>
      </c>
      <c r="G41" s="167">
        <v>22</v>
      </c>
      <c r="H41" s="171">
        <v>29</v>
      </c>
      <c r="I41" s="173"/>
      <c r="J41" s="169"/>
      <c r="K41" s="165" t="s">
        <v>105</v>
      </c>
      <c r="L41" s="170">
        <v>5</v>
      </c>
      <c r="M41" s="171">
        <v>12</v>
      </c>
      <c r="N41" s="171">
        <v>19</v>
      </c>
      <c r="O41" s="171">
        <v>26</v>
      </c>
      <c r="P41" s="172"/>
      <c r="Q41" s="173"/>
      <c r="R41" s="169"/>
      <c r="S41" s="165" t="s">
        <v>105</v>
      </c>
      <c r="T41" s="170">
        <v>5</v>
      </c>
      <c r="U41" s="232">
        <v>12</v>
      </c>
      <c r="V41" s="171">
        <v>19</v>
      </c>
      <c r="W41" s="171">
        <v>26</v>
      </c>
      <c r="X41" s="172"/>
      <c r="Y41" s="233"/>
      <c r="Z41" s="107"/>
      <c r="AA41" s="104"/>
    </row>
    <row r="42" spans="1:27" x14ac:dyDescent="0.35">
      <c r="A42" s="108"/>
      <c r="B42" s="108"/>
      <c r="C42" s="179">
        <v>1</v>
      </c>
      <c r="D42" s="234" t="s">
        <v>134</v>
      </c>
      <c r="E42" s="180"/>
      <c r="F42" s="180"/>
      <c r="G42" s="180"/>
      <c r="H42" s="180"/>
      <c r="I42" s="180"/>
      <c r="J42" s="209"/>
      <c r="K42" s="179">
        <v>1</v>
      </c>
      <c r="L42" s="184" t="s">
        <v>135</v>
      </c>
      <c r="M42" s="212"/>
      <c r="N42" s="212"/>
      <c r="O42" s="212"/>
      <c r="P42" s="212"/>
      <c r="Q42" s="212"/>
      <c r="R42" s="209"/>
      <c r="S42" s="235" t="s">
        <v>136</v>
      </c>
      <c r="T42" s="184" t="s">
        <v>137</v>
      </c>
      <c r="U42" s="180"/>
      <c r="V42" s="180"/>
      <c r="W42" s="179">
        <v>1</v>
      </c>
      <c r="X42" s="184" t="s">
        <v>138</v>
      </c>
      <c r="Y42" s="180"/>
      <c r="Z42" s="110"/>
      <c r="AA42" s="111"/>
    </row>
    <row r="43" spans="1:27" x14ac:dyDescent="0.35">
      <c r="A43" s="108"/>
      <c r="B43" s="108"/>
      <c r="C43" s="177">
        <v>4</v>
      </c>
      <c r="D43" s="603" t="s">
        <v>139</v>
      </c>
      <c r="E43" s="603"/>
      <c r="F43" s="603"/>
      <c r="G43" s="603"/>
      <c r="H43" s="603"/>
      <c r="I43" s="603"/>
      <c r="J43" s="209"/>
      <c r="K43" s="236"/>
      <c r="L43" s="184"/>
      <c r="M43" s="212"/>
      <c r="N43" s="212"/>
      <c r="O43" s="212"/>
      <c r="P43" s="212"/>
      <c r="Q43" s="212"/>
      <c r="R43" s="209"/>
      <c r="S43" s="207">
        <v>18</v>
      </c>
      <c r="T43" s="184" t="s">
        <v>140</v>
      </c>
      <c r="U43" s="180"/>
      <c r="V43" s="180"/>
      <c r="W43" s="179">
        <v>3</v>
      </c>
      <c r="X43" s="184" t="s">
        <v>141</v>
      </c>
      <c r="Y43" s="180"/>
      <c r="Z43" s="108"/>
      <c r="AA43" s="111"/>
    </row>
    <row r="44" spans="1:27" x14ac:dyDescent="0.35">
      <c r="A44" s="108"/>
      <c r="B44" s="108"/>
      <c r="C44" s="237"/>
      <c r="D44" s="234"/>
      <c r="E44" s="234"/>
      <c r="F44" s="234"/>
      <c r="G44" s="234"/>
      <c r="H44" s="234"/>
      <c r="I44" s="234"/>
      <c r="J44" s="209"/>
      <c r="K44" s="236"/>
      <c r="L44" s="184"/>
      <c r="M44" s="212"/>
      <c r="N44" s="212"/>
      <c r="O44" s="212"/>
      <c r="P44" s="212"/>
      <c r="Q44" s="212"/>
      <c r="R44" s="209"/>
      <c r="S44" s="238" t="s">
        <v>142</v>
      </c>
      <c r="T44" s="603" t="s">
        <v>143</v>
      </c>
      <c r="U44" s="603"/>
      <c r="V44" s="603"/>
      <c r="W44" s="603"/>
      <c r="X44" s="603"/>
      <c r="Y44" s="603"/>
      <c r="Z44" s="108"/>
      <c r="AA44" s="111"/>
    </row>
    <row r="45" spans="1:27" ht="15" thickBot="1" x14ac:dyDescent="0.4">
      <c r="A45" s="104"/>
      <c r="B45" s="104"/>
      <c r="C45" s="239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07"/>
      <c r="AA45" s="104"/>
    </row>
    <row r="46" spans="1:27" ht="15" thickBot="1" x14ac:dyDescent="0.4">
      <c r="A46" s="104"/>
      <c r="B46" s="104"/>
      <c r="C46" s="134" t="s">
        <v>95</v>
      </c>
      <c r="D46" s="604" t="s">
        <v>144</v>
      </c>
      <c r="E46" s="605"/>
      <c r="F46" s="605"/>
      <c r="G46" s="605"/>
      <c r="H46" s="605"/>
      <c r="I46" s="606"/>
      <c r="J46" s="240"/>
      <c r="K46" s="134" t="s">
        <v>95</v>
      </c>
      <c r="L46" s="607" t="s">
        <v>145</v>
      </c>
      <c r="M46" s="598"/>
      <c r="N46" s="598"/>
      <c r="O46" s="598"/>
      <c r="P46" s="598"/>
      <c r="Q46" s="599"/>
      <c r="R46" s="191"/>
      <c r="S46" s="134" t="s">
        <v>95</v>
      </c>
      <c r="T46" s="592" t="s">
        <v>146</v>
      </c>
      <c r="U46" s="593"/>
      <c r="V46" s="593"/>
      <c r="W46" s="593"/>
      <c r="X46" s="593"/>
      <c r="Y46" s="594"/>
      <c r="Z46" s="107"/>
      <c r="AA46" s="104"/>
    </row>
    <row r="47" spans="1:27" x14ac:dyDescent="0.35">
      <c r="A47" s="104"/>
      <c r="B47" s="104"/>
      <c r="C47" s="137" t="s">
        <v>99</v>
      </c>
      <c r="D47" s="138"/>
      <c r="E47" s="139">
        <v>3</v>
      </c>
      <c r="F47" s="139">
        <v>10</v>
      </c>
      <c r="G47" s="139">
        <v>17</v>
      </c>
      <c r="H47" s="139">
        <v>24</v>
      </c>
      <c r="I47" s="140"/>
      <c r="J47" s="141"/>
      <c r="K47" s="137" t="s">
        <v>99</v>
      </c>
      <c r="L47" s="138">
        <v>1</v>
      </c>
      <c r="M47" s="139">
        <v>8</v>
      </c>
      <c r="N47" s="139">
        <v>15</v>
      </c>
      <c r="O47" s="139">
        <v>22</v>
      </c>
      <c r="P47" s="139">
        <v>29</v>
      </c>
      <c r="Q47" s="241"/>
      <c r="R47" s="192"/>
      <c r="S47" s="137" t="s">
        <v>99</v>
      </c>
      <c r="T47" s="193"/>
      <c r="U47" s="194">
        <v>5</v>
      </c>
      <c r="V47" s="194">
        <v>12</v>
      </c>
      <c r="W47" s="194">
        <v>19</v>
      </c>
      <c r="X47" s="194">
        <v>26</v>
      </c>
      <c r="Y47" s="241"/>
      <c r="Z47" s="112"/>
      <c r="AA47" s="112"/>
    </row>
    <row r="48" spans="1:27" x14ac:dyDescent="0.35">
      <c r="A48" s="104"/>
      <c r="B48" s="104"/>
      <c r="C48" s="145" t="s">
        <v>100</v>
      </c>
      <c r="D48" s="163"/>
      <c r="E48" s="242">
        <v>4</v>
      </c>
      <c r="F48" s="158">
        <v>11</v>
      </c>
      <c r="G48" s="158">
        <v>18</v>
      </c>
      <c r="H48" s="158">
        <v>25</v>
      </c>
      <c r="I48" s="150"/>
      <c r="J48" s="151"/>
      <c r="K48" s="145" t="s">
        <v>100</v>
      </c>
      <c r="L48" s="152">
        <v>2</v>
      </c>
      <c r="M48" s="147">
        <v>9</v>
      </c>
      <c r="N48" s="159">
        <v>16</v>
      </c>
      <c r="O48" s="147">
        <v>23</v>
      </c>
      <c r="P48" s="147">
        <v>30</v>
      </c>
      <c r="Q48" s="225"/>
      <c r="R48" s="227"/>
      <c r="S48" s="145" t="s">
        <v>100</v>
      </c>
      <c r="T48" s="224"/>
      <c r="U48" s="243">
        <v>6</v>
      </c>
      <c r="V48" s="243">
        <v>13</v>
      </c>
      <c r="W48" s="158">
        <v>20</v>
      </c>
      <c r="X48" s="158">
        <v>27</v>
      </c>
      <c r="Y48" s="225"/>
      <c r="Z48" s="112"/>
      <c r="AA48" s="112"/>
    </row>
    <row r="49" spans="1:27" x14ac:dyDescent="0.35">
      <c r="A49" s="104"/>
      <c r="B49" s="104"/>
      <c r="C49" s="145" t="s">
        <v>101</v>
      </c>
      <c r="D49" s="163"/>
      <c r="E49" s="158">
        <v>5</v>
      </c>
      <c r="F49" s="158">
        <v>12</v>
      </c>
      <c r="G49" s="158">
        <v>19</v>
      </c>
      <c r="H49" s="158">
        <v>26</v>
      </c>
      <c r="I49" s="150"/>
      <c r="J49" s="151"/>
      <c r="K49" s="145" t="s">
        <v>101</v>
      </c>
      <c r="L49" s="152">
        <v>3</v>
      </c>
      <c r="M49" s="147">
        <v>10</v>
      </c>
      <c r="N49" s="147">
        <v>17</v>
      </c>
      <c r="O49" s="147">
        <v>24</v>
      </c>
      <c r="P49" s="147">
        <v>31</v>
      </c>
      <c r="Q49" s="225"/>
      <c r="R49" s="227"/>
      <c r="S49" s="145" t="s">
        <v>101</v>
      </c>
      <c r="T49" s="224"/>
      <c r="U49" s="243">
        <v>7</v>
      </c>
      <c r="V49" s="243">
        <v>14</v>
      </c>
      <c r="W49" s="158">
        <v>21</v>
      </c>
      <c r="X49" s="158">
        <v>28</v>
      </c>
      <c r="Y49" s="150"/>
      <c r="Z49" s="104"/>
      <c r="AA49" s="104"/>
    </row>
    <row r="50" spans="1:27" x14ac:dyDescent="0.35">
      <c r="A50" s="104"/>
      <c r="B50" s="104"/>
      <c r="C50" s="145" t="s">
        <v>102</v>
      </c>
      <c r="D50" s="163"/>
      <c r="E50" s="158">
        <v>6</v>
      </c>
      <c r="F50" s="158">
        <v>13</v>
      </c>
      <c r="G50" s="158">
        <v>20</v>
      </c>
      <c r="H50" s="158">
        <v>27</v>
      </c>
      <c r="I50" s="150"/>
      <c r="J50" s="151"/>
      <c r="K50" s="145" t="s">
        <v>102</v>
      </c>
      <c r="L50" s="224">
        <v>4</v>
      </c>
      <c r="M50" s="147">
        <v>11</v>
      </c>
      <c r="N50" s="147">
        <v>18</v>
      </c>
      <c r="O50" s="147">
        <v>25</v>
      </c>
      <c r="P50" s="159"/>
      <c r="Q50" s="225"/>
      <c r="R50" s="227"/>
      <c r="S50" s="145" t="s">
        <v>102</v>
      </c>
      <c r="T50" s="224">
        <v>1</v>
      </c>
      <c r="U50" s="243">
        <v>8</v>
      </c>
      <c r="V50" s="158">
        <v>15</v>
      </c>
      <c r="W50" s="158">
        <v>22</v>
      </c>
      <c r="X50" s="158">
        <v>29</v>
      </c>
      <c r="Y50" s="150"/>
      <c r="Z50" s="104"/>
      <c r="AA50" s="104"/>
    </row>
    <row r="51" spans="1:27" x14ac:dyDescent="0.35">
      <c r="A51" s="104"/>
      <c r="B51" s="104"/>
      <c r="C51" s="145" t="s">
        <v>103</v>
      </c>
      <c r="D51" s="163"/>
      <c r="E51" s="158">
        <v>7</v>
      </c>
      <c r="F51" s="244">
        <v>14</v>
      </c>
      <c r="G51" s="158">
        <v>21</v>
      </c>
      <c r="H51" s="158">
        <v>28</v>
      </c>
      <c r="I51" s="150"/>
      <c r="J51" s="151"/>
      <c r="K51" s="145" t="s">
        <v>103</v>
      </c>
      <c r="L51" s="224">
        <v>5</v>
      </c>
      <c r="M51" s="147">
        <v>12</v>
      </c>
      <c r="N51" s="147">
        <v>19</v>
      </c>
      <c r="O51" s="159">
        <v>26</v>
      </c>
      <c r="P51" s="158"/>
      <c r="Q51" s="225"/>
      <c r="R51" s="227"/>
      <c r="S51" s="145" t="s">
        <v>103</v>
      </c>
      <c r="T51" s="163">
        <v>2</v>
      </c>
      <c r="U51" s="243">
        <v>9</v>
      </c>
      <c r="V51" s="158">
        <v>16</v>
      </c>
      <c r="W51" s="158">
        <v>23</v>
      </c>
      <c r="X51" s="158">
        <v>30</v>
      </c>
      <c r="Y51" s="150"/>
      <c r="Z51" s="104"/>
      <c r="AA51" s="104"/>
    </row>
    <row r="52" spans="1:27" x14ac:dyDescent="0.35">
      <c r="A52" s="104"/>
      <c r="B52" s="104"/>
      <c r="C52" s="145" t="s">
        <v>104</v>
      </c>
      <c r="D52" s="245">
        <v>1</v>
      </c>
      <c r="E52" s="158">
        <v>8</v>
      </c>
      <c r="F52" s="159">
        <v>15</v>
      </c>
      <c r="G52" s="158">
        <v>22</v>
      </c>
      <c r="H52" s="147">
        <v>29</v>
      </c>
      <c r="I52" s="150"/>
      <c r="J52" s="151"/>
      <c r="K52" s="145" t="s">
        <v>104</v>
      </c>
      <c r="L52" s="152">
        <v>6</v>
      </c>
      <c r="M52" s="147">
        <v>13</v>
      </c>
      <c r="N52" s="147">
        <v>20</v>
      </c>
      <c r="O52" s="147">
        <v>27</v>
      </c>
      <c r="P52" s="158"/>
      <c r="Q52" s="225"/>
      <c r="R52" s="227"/>
      <c r="S52" s="145" t="s">
        <v>104</v>
      </c>
      <c r="T52" s="163">
        <v>3</v>
      </c>
      <c r="U52" s="243">
        <v>10</v>
      </c>
      <c r="V52" s="246">
        <v>17</v>
      </c>
      <c r="W52" s="242">
        <v>24</v>
      </c>
      <c r="X52" s="158"/>
      <c r="Y52" s="150"/>
      <c r="Z52" s="113"/>
      <c r="AA52" s="113"/>
    </row>
    <row r="53" spans="1:27" ht="15" thickBot="1" x14ac:dyDescent="0.4">
      <c r="A53" s="104"/>
      <c r="B53" s="104"/>
      <c r="C53" s="165" t="s">
        <v>105</v>
      </c>
      <c r="D53" s="170">
        <v>2</v>
      </c>
      <c r="E53" s="171">
        <v>9</v>
      </c>
      <c r="F53" s="171">
        <v>16</v>
      </c>
      <c r="G53" s="171">
        <v>23</v>
      </c>
      <c r="H53" s="171">
        <v>30</v>
      </c>
      <c r="I53" s="247"/>
      <c r="J53" s="169"/>
      <c r="K53" s="165" t="s">
        <v>105</v>
      </c>
      <c r="L53" s="170">
        <v>7</v>
      </c>
      <c r="M53" s="171">
        <v>14</v>
      </c>
      <c r="N53" s="171">
        <v>21</v>
      </c>
      <c r="O53" s="171">
        <v>28</v>
      </c>
      <c r="P53" s="172"/>
      <c r="Q53" s="173"/>
      <c r="R53" s="248"/>
      <c r="S53" s="165" t="s">
        <v>105</v>
      </c>
      <c r="T53" s="170">
        <v>4</v>
      </c>
      <c r="U53" s="171">
        <v>11</v>
      </c>
      <c r="V53" s="171">
        <v>18</v>
      </c>
      <c r="W53" s="171">
        <v>25</v>
      </c>
      <c r="X53" s="172"/>
      <c r="Y53" s="173"/>
      <c r="Z53" s="104"/>
      <c r="AA53" s="104"/>
    </row>
    <row r="54" spans="1:27" x14ac:dyDescent="0.35">
      <c r="A54" s="106"/>
      <c r="B54" s="106"/>
      <c r="C54" s="238" t="s">
        <v>147</v>
      </c>
      <c r="D54" s="180" t="s">
        <v>143</v>
      </c>
      <c r="E54" s="180"/>
      <c r="F54" s="180"/>
      <c r="G54" s="180"/>
      <c r="H54" s="180"/>
      <c r="I54" s="180"/>
      <c r="J54" s="180"/>
      <c r="K54" s="179">
        <v>1</v>
      </c>
      <c r="L54" s="180" t="s">
        <v>148</v>
      </c>
      <c r="M54" s="180"/>
      <c r="N54" s="180"/>
      <c r="O54" s="180"/>
      <c r="P54" s="180"/>
      <c r="Q54" s="180"/>
      <c r="R54" s="180"/>
      <c r="S54" s="249" t="s">
        <v>147</v>
      </c>
      <c r="T54" s="184" t="s">
        <v>149</v>
      </c>
      <c r="U54" s="180"/>
      <c r="V54" s="180"/>
      <c r="W54" s="180"/>
      <c r="X54" s="250"/>
      <c r="Y54" s="250"/>
      <c r="Z54" s="106"/>
      <c r="AA54" s="106"/>
    </row>
    <row r="55" spans="1:27" x14ac:dyDescent="0.35">
      <c r="A55" s="106"/>
      <c r="B55" s="106"/>
      <c r="C55" s="251" t="s">
        <v>150</v>
      </c>
      <c r="D55" s="180" t="s">
        <v>151</v>
      </c>
      <c r="E55" s="180"/>
      <c r="F55" s="180"/>
      <c r="G55" s="180"/>
      <c r="H55" s="180"/>
      <c r="I55" s="180"/>
      <c r="J55" s="180"/>
      <c r="K55" s="252" t="s">
        <v>152</v>
      </c>
      <c r="L55" s="180" t="s">
        <v>153</v>
      </c>
      <c r="M55" s="180"/>
      <c r="N55" s="180"/>
      <c r="O55" s="180"/>
      <c r="P55" s="180"/>
      <c r="Q55" s="180"/>
      <c r="R55" s="180"/>
      <c r="S55" s="253" t="s">
        <v>154</v>
      </c>
      <c r="T55" s="184" t="s">
        <v>155</v>
      </c>
      <c r="U55" s="180"/>
      <c r="V55" s="180"/>
      <c r="W55" s="180"/>
      <c r="X55" s="250"/>
      <c r="Y55" s="250"/>
      <c r="Z55" s="106"/>
      <c r="AA55" s="106"/>
    </row>
    <row r="56" spans="1:27" x14ac:dyDescent="0.35">
      <c r="A56" s="106"/>
      <c r="B56" s="106"/>
      <c r="C56" s="254" t="s">
        <v>156</v>
      </c>
      <c r="D56" s="180" t="s">
        <v>157</v>
      </c>
      <c r="E56" s="180"/>
      <c r="F56" s="180"/>
      <c r="G56" s="180"/>
      <c r="H56" s="180"/>
      <c r="I56" s="180"/>
      <c r="J56" s="180"/>
      <c r="K56" s="249" t="s">
        <v>158</v>
      </c>
      <c r="L56" s="180" t="s">
        <v>159</v>
      </c>
      <c r="M56" s="180"/>
      <c r="N56" s="180"/>
      <c r="O56" s="180"/>
      <c r="P56" s="180"/>
      <c r="Q56" s="180"/>
      <c r="R56" s="180"/>
      <c r="S56" s="179">
        <v>17</v>
      </c>
      <c r="T56" s="184" t="s">
        <v>116</v>
      </c>
      <c r="U56" s="180"/>
      <c r="V56" s="180"/>
      <c r="W56" s="180"/>
      <c r="X56" s="250"/>
      <c r="Y56" s="250"/>
      <c r="Z56" s="106"/>
      <c r="AA56" s="106"/>
    </row>
    <row r="57" spans="1:27" ht="15" thickBot="1" x14ac:dyDescent="0.4">
      <c r="A57" s="106"/>
      <c r="B57" s="106"/>
      <c r="C57" s="179">
        <v>15</v>
      </c>
      <c r="D57" s="180" t="s">
        <v>160</v>
      </c>
      <c r="E57" s="180"/>
      <c r="F57" s="180"/>
      <c r="G57" s="180"/>
      <c r="H57" s="180"/>
      <c r="I57" s="180"/>
      <c r="J57" s="180"/>
      <c r="K57" s="179">
        <v>16</v>
      </c>
      <c r="L57" s="184" t="s">
        <v>161</v>
      </c>
      <c r="M57" s="180"/>
      <c r="N57" s="180"/>
      <c r="O57" s="180"/>
      <c r="P57" s="180"/>
      <c r="Q57" s="180"/>
      <c r="R57" s="180"/>
      <c r="S57" s="255" t="s">
        <v>162</v>
      </c>
      <c r="T57" s="184" t="s">
        <v>163</v>
      </c>
      <c r="U57" s="180"/>
      <c r="V57" s="180"/>
      <c r="W57" s="180"/>
      <c r="X57" s="221"/>
      <c r="Y57" s="180"/>
      <c r="Z57" s="106"/>
      <c r="AA57" s="106"/>
    </row>
    <row r="58" spans="1:27" ht="15" thickBot="1" x14ac:dyDescent="0.4">
      <c r="A58" s="102"/>
      <c r="B58" s="102"/>
      <c r="C58" s="134" t="s">
        <v>95</v>
      </c>
      <c r="D58" s="592" t="s">
        <v>164</v>
      </c>
      <c r="E58" s="593"/>
      <c r="F58" s="593"/>
      <c r="G58" s="593"/>
      <c r="H58" s="593"/>
      <c r="I58" s="594"/>
      <c r="J58" s="239"/>
      <c r="K58" s="256">
        <v>26</v>
      </c>
      <c r="L58" s="187" t="s">
        <v>165</v>
      </c>
      <c r="M58" s="187"/>
      <c r="N58" s="187"/>
      <c r="O58" s="187"/>
      <c r="P58" s="187"/>
      <c r="Q58" s="187"/>
      <c r="R58" s="187"/>
      <c r="S58" s="257">
        <v>24</v>
      </c>
      <c r="T58" s="258" t="s">
        <v>166</v>
      </c>
      <c r="U58" s="187"/>
      <c r="V58" s="187"/>
      <c r="W58" s="187"/>
      <c r="X58" s="259"/>
      <c r="Y58" s="259"/>
      <c r="Z58" s="105"/>
      <c r="AA58" s="102"/>
    </row>
    <row r="59" spans="1:27" x14ac:dyDescent="0.35">
      <c r="A59" s="102"/>
      <c r="B59" s="102"/>
      <c r="C59" s="137" t="s">
        <v>99</v>
      </c>
      <c r="D59" s="138"/>
      <c r="E59" s="139">
        <v>3</v>
      </c>
      <c r="F59" s="139">
        <v>10</v>
      </c>
      <c r="G59" s="139">
        <v>17</v>
      </c>
      <c r="H59" s="139">
        <v>24</v>
      </c>
      <c r="I59" s="260">
        <v>31</v>
      </c>
      <c r="J59" s="261"/>
      <c r="K59" s="187"/>
      <c r="L59" s="187"/>
      <c r="M59" s="187"/>
      <c r="N59" s="187"/>
      <c r="O59" s="187"/>
      <c r="P59" s="187"/>
      <c r="Q59" s="187"/>
      <c r="R59" s="187"/>
      <c r="S59" s="262" t="s">
        <v>167</v>
      </c>
      <c r="T59" s="258" t="s">
        <v>168</v>
      </c>
      <c r="U59" s="187"/>
      <c r="V59" s="187"/>
      <c r="W59" s="187"/>
      <c r="X59" s="259"/>
      <c r="Y59" s="259"/>
      <c r="Z59" s="105"/>
      <c r="AA59" s="102"/>
    </row>
    <row r="60" spans="1:27" x14ac:dyDescent="0.35">
      <c r="A60" s="102"/>
      <c r="B60" s="102"/>
      <c r="C60" s="145" t="s">
        <v>100</v>
      </c>
      <c r="D60" s="163"/>
      <c r="E60" s="158">
        <v>4</v>
      </c>
      <c r="F60" s="229">
        <v>11</v>
      </c>
      <c r="G60" s="158">
        <v>18</v>
      </c>
      <c r="H60" s="158">
        <v>25</v>
      </c>
      <c r="I60" s="225">
        <v>31</v>
      </c>
      <c r="J60" s="132"/>
      <c r="K60" s="187"/>
      <c r="L60" s="187"/>
      <c r="M60" s="187"/>
      <c r="N60" s="187"/>
      <c r="O60" s="187"/>
      <c r="P60" s="187"/>
      <c r="Q60" s="187"/>
      <c r="R60" s="187"/>
      <c r="S60" s="263"/>
      <c r="T60" s="258"/>
      <c r="U60" s="187"/>
      <c r="V60" s="187"/>
      <c r="W60" s="187"/>
      <c r="X60" s="259"/>
      <c r="Y60" s="259"/>
      <c r="Z60" s="105"/>
      <c r="AA60" s="102"/>
    </row>
    <row r="61" spans="1:27" x14ac:dyDescent="0.35">
      <c r="A61" s="102"/>
      <c r="B61" s="102"/>
      <c r="C61" s="145" t="s">
        <v>101</v>
      </c>
      <c r="D61" s="163"/>
      <c r="E61" s="158">
        <v>5</v>
      </c>
      <c r="F61" s="158">
        <v>12</v>
      </c>
      <c r="G61" s="158">
        <v>19</v>
      </c>
      <c r="H61" s="158">
        <v>26</v>
      </c>
      <c r="I61" s="150"/>
      <c r="J61" s="132"/>
      <c r="K61" s="132"/>
      <c r="L61" s="132"/>
      <c r="M61" s="264"/>
      <c r="N61" s="264"/>
      <c r="O61" s="264"/>
      <c r="P61" s="265"/>
      <c r="Q61" s="265"/>
      <c r="R61" s="265"/>
      <c r="S61" s="265"/>
      <c r="T61" s="132"/>
      <c r="U61" s="266" t="str">
        <f>"Nanga Temenang, "&amp;Identitas!B17</f>
        <v>Nanga Temenang, 21 Juli 2021</v>
      </c>
      <c r="V61" s="267"/>
      <c r="W61" s="267"/>
      <c r="X61" s="267"/>
      <c r="Y61" s="267"/>
      <c r="Z61" s="105"/>
      <c r="AA61" s="102"/>
    </row>
    <row r="62" spans="1:27" x14ac:dyDescent="0.35">
      <c r="A62" s="102"/>
      <c r="B62" s="102"/>
      <c r="C62" s="145" t="s">
        <v>102</v>
      </c>
      <c r="D62" s="163"/>
      <c r="E62" s="158">
        <v>6</v>
      </c>
      <c r="F62" s="158">
        <v>13</v>
      </c>
      <c r="G62" s="158">
        <v>20</v>
      </c>
      <c r="H62" s="158">
        <v>27</v>
      </c>
      <c r="I62" s="150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266" t="s">
        <v>44</v>
      </c>
      <c r="V62" s="267"/>
      <c r="W62" s="267"/>
      <c r="X62" s="267"/>
      <c r="Y62" s="267"/>
      <c r="Z62" s="105"/>
      <c r="AA62" s="102"/>
    </row>
    <row r="63" spans="1:27" x14ac:dyDescent="0.35">
      <c r="A63" s="102"/>
      <c r="B63" s="102"/>
      <c r="C63" s="145" t="s">
        <v>103</v>
      </c>
      <c r="D63" s="163"/>
      <c r="E63" s="158">
        <v>7</v>
      </c>
      <c r="F63" s="158">
        <v>14</v>
      </c>
      <c r="G63" s="158">
        <v>21</v>
      </c>
      <c r="H63" s="158">
        <v>28</v>
      </c>
      <c r="I63" s="150"/>
      <c r="J63" s="132"/>
      <c r="K63" s="264"/>
      <c r="L63" s="268" t="s">
        <v>169</v>
      </c>
      <c r="M63" s="132"/>
      <c r="N63" s="269" t="s">
        <v>170</v>
      </c>
      <c r="O63" s="132"/>
      <c r="P63" s="132"/>
      <c r="Q63" s="132"/>
      <c r="R63" s="132"/>
      <c r="S63" s="132"/>
      <c r="T63" s="132"/>
      <c r="U63" s="270"/>
      <c r="V63" s="267"/>
      <c r="W63" s="267"/>
      <c r="X63" s="267"/>
      <c r="Y63" s="267"/>
      <c r="Z63" s="105"/>
      <c r="AA63" s="102"/>
    </row>
    <row r="64" spans="1:27" x14ac:dyDescent="0.35">
      <c r="A64" s="102"/>
      <c r="B64" s="102"/>
      <c r="C64" s="145" t="s">
        <v>104</v>
      </c>
      <c r="D64" s="163">
        <v>1</v>
      </c>
      <c r="E64" s="158">
        <v>8</v>
      </c>
      <c r="F64" s="271">
        <v>15</v>
      </c>
      <c r="G64" s="158">
        <v>22</v>
      </c>
      <c r="H64" s="271">
        <v>29</v>
      </c>
      <c r="I64" s="150"/>
      <c r="J64" s="264"/>
      <c r="K64" s="272"/>
      <c r="L64" s="272" t="s">
        <v>171</v>
      </c>
      <c r="M64" s="132"/>
      <c r="N64" s="273" t="s">
        <v>172</v>
      </c>
      <c r="O64" s="274" t="s">
        <v>173</v>
      </c>
      <c r="P64" s="274" t="s">
        <v>174</v>
      </c>
      <c r="Q64" s="274" t="s">
        <v>175</v>
      </c>
      <c r="R64" s="132"/>
      <c r="S64" s="132"/>
      <c r="T64" s="132"/>
      <c r="U64" s="270" t="s">
        <v>176</v>
      </c>
      <c r="V64" s="267"/>
      <c r="W64" s="267"/>
      <c r="X64" s="267"/>
      <c r="Y64" s="267"/>
      <c r="Z64" s="114"/>
      <c r="AA64" s="102"/>
    </row>
    <row r="65" spans="1:27" ht="15" thickBot="1" x14ac:dyDescent="0.4">
      <c r="A65" s="102"/>
      <c r="B65" s="102"/>
      <c r="C65" s="165" t="s">
        <v>105</v>
      </c>
      <c r="D65" s="170">
        <v>2</v>
      </c>
      <c r="E65" s="206">
        <v>9</v>
      </c>
      <c r="F65" s="275">
        <v>16</v>
      </c>
      <c r="G65" s="171">
        <v>23</v>
      </c>
      <c r="H65" s="275">
        <v>30</v>
      </c>
      <c r="I65" s="173"/>
      <c r="J65" s="132"/>
      <c r="K65" s="276"/>
      <c r="L65" s="272" t="s">
        <v>177</v>
      </c>
      <c r="M65" s="132"/>
      <c r="N65" s="277" t="s">
        <v>178</v>
      </c>
      <c r="O65" s="277">
        <v>12</v>
      </c>
      <c r="P65" s="277">
        <v>3</v>
      </c>
      <c r="Q65" s="277">
        <v>100</v>
      </c>
      <c r="R65" s="132"/>
      <c r="S65" s="132"/>
      <c r="T65" s="132"/>
      <c r="U65" s="270"/>
      <c r="V65" s="267"/>
      <c r="W65" s="267"/>
      <c r="X65" s="267"/>
      <c r="Y65" s="267"/>
      <c r="Z65" s="114"/>
      <c r="AA65" s="102"/>
    </row>
    <row r="66" spans="1:27" x14ac:dyDescent="0.35">
      <c r="A66" s="102"/>
      <c r="B66" s="102"/>
      <c r="C66" s="262" t="s">
        <v>179</v>
      </c>
      <c r="D66" s="187" t="s">
        <v>168</v>
      </c>
      <c r="E66" s="187"/>
      <c r="F66" s="187"/>
      <c r="G66" s="187"/>
      <c r="H66" s="187"/>
      <c r="I66" s="187"/>
      <c r="J66" s="132"/>
      <c r="K66" s="264"/>
      <c r="L66" s="272" t="s">
        <v>180</v>
      </c>
      <c r="M66" s="132"/>
      <c r="N66" s="277" t="s">
        <v>181</v>
      </c>
      <c r="O66" s="277">
        <v>10</v>
      </c>
      <c r="P66" s="277">
        <v>10</v>
      </c>
      <c r="Q66" s="277">
        <v>109</v>
      </c>
      <c r="R66" s="132"/>
      <c r="S66" s="132"/>
      <c r="T66" s="132"/>
      <c r="U66" s="267"/>
      <c r="V66" s="267"/>
      <c r="W66" s="267"/>
      <c r="X66" s="267"/>
      <c r="Y66" s="267"/>
      <c r="Z66" s="114"/>
      <c r="AA66" s="102"/>
    </row>
    <row r="67" spans="1:27" x14ac:dyDescent="0.35">
      <c r="A67" s="102"/>
      <c r="B67" s="102"/>
      <c r="C67" s="278">
        <v>9</v>
      </c>
      <c r="D67" s="187" t="s">
        <v>182</v>
      </c>
      <c r="E67" s="187"/>
      <c r="F67" s="187"/>
      <c r="G67" s="187"/>
      <c r="H67" s="187"/>
      <c r="I67" s="187"/>
      <c r="J67" s="132"/>
      <c r="K67" s="264"/>
      <c r="L67" s="264"/>
      <c r="M67" s="132"/>
      <c r="N67" s="277" t="s">
        <v>73</v>
      </c>
      <c r="O67" s="277">
        <f>SUM(O65:O66)</f>
        <v>22</v>
      </c>
      <c r="P67" s="277">
        <f>SUM(P65:P66)</f>
        <v>13</v>
      </c>
      <c r="Q67" s="277">
        <f>SUM(Q65:Q66)</f>
        <v>209</v>
      </c>
      <c r="R67" s="132"/>
      <c r="S67" s="132"/>
      <c r="T67" s="132"/>
      <c r="U67" s="279" t="str">
        <f>Identitas!B18</f>
        <v>KUSNADI, S.Pd</v>
      </c>
      <c r="V67" s="267"/>
      <c r="W67" s="267"/>
      <c r="X67" s="267"/>
      <c r="Y67" s="267"/>
      <c r="Z67" s="114"/>
      <c r="AA67" s="102"/>
    </row>
    <row r="68" spans="1:27" x14ac:dyDescent="0.35">
      <c r="A68" s="102"/>
      <c r="B68" s="102"/>
      <c r="C68" s="280">
        <v>11</v>
      </c>
      <c r="D68" s="595" t="s">
        <v>183</v>
      </c>
      <c r="E68" s="595"/>
      <c r="F68" s="595"/>
      <c r="G68" s="595"/>
      <c r="H68" s="595"/>
      <c r="I68" s="595"/>
      <c r="J68" s="132"/>
      <c r="K68" s="596"/>
      <c r="L68" s="596"/>
      <c r="M68" s="596"/>
      <c r="N68" s="132"/>
      <c r="O68" s="597"/>
      <c r="P68" s="597"/>
      <c r="Q68" s="597"/>
      <c r="R68" s="597"/>
      <c r="S68" s="132"/>
      <c r="T68" s="265"/>
      <c r="U68" s="265" t="str">
        <f>"NIP. "&amp;Identitas!B19</f>
        <v>NIP. 19791215 200502 1 001</v>
      </c>
      <c r="V68" s="267"/>
      <c r="W68" s="267"/>
      <c r="X68" s="267"/>
      <c r="Y68" s="267"/>
      <c r="Z68" s="114"/>
      <c r="AA68" s="102"/>
    </row>
    <row r="69" spans="1:27" x14ac:dyDescent="0.3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4"/>
      <c r="L69" s="102"/>
      <c r="M69" s="102"/>
      <c r="N69" s="102"/>
      <c r="O69" s="102"/>
      <c r="P69" s="102"/>
      <c r="Q69" s="102"/>
      <c r="R69" s="104"/>
      <c r="S69" s="104"/>
      <c r="T69" s="104"/>
      <c r="U69" s="102"/>
      <c r="V69" s="102"/>
      <c r="W69" s="102"/>
      <c r="X69" s="102"/>
      <c r="Y69" s="102"/>
      <c r="Z69" s="114"/>
      <c r="AA69" s="102"/>
    </row>
    <row r="70" spans="1:27" x14ac:dyDescent="0.35">
      <c r="A70" s="102"/>
      <c r="B70" s="102"/>
      <c r="C70" s="115"/>
      <c r="D70" s="104"/>
      <c r="E70" s="104"/>
      <c r="F70" s="104"/>
      <c r="G70" s="107"/>
      <c r="H70" s="107"/>
      <c r="I70" s="104"/>
      <c r="J70" s="107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2"/>
      <c r="V70" s="102"/>
      <c r="W70" s="102"/>
      <c r="X70" s="102"/>
      <c r="Y70" s="102"/>
      <c r="Z70" s="114"/>
      <c r="AA70" s="102"/>
    </row>
    <row r="71" spans="1:27" x14ac:dyDescent="0.35">
      <c r="A71" s="102"/>
      <c r="B71" s="102"/>
      <c r="C71" s="104"/>
      <c r="D71" s="104"/>
      <c r="E71" s="104"/>
      <c r="F71" s="104"/>
      <c r="G71" s="107"/>
      <c r="H71" s="107"/>
      <c r="I71" s="104"/>
      <c r="J71" s="102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2"/>
      <c r="V71" s="102"/>
      <c r="W71" s="102"/>
      <c r="X71" s="102"/>
      <c r="Y71" s="102"/>
      <c r="Z71" s="114"/>
      <c r="AA71" s="102"/>
    </row>
    <row r="72" spans="1:27" x14ac:dyDescent="0.35">
      <c r="A72" s="92"/>
      <c r="B72" s="92"/>
      <c r="C72" s="93"/>
      <c r="D72" s="93"/>
      <c r="E72" s="93"/>
      <c r="F72" s="93"/>
      <c r="G72" s="96"/>
      <c r="H72" s="96"/>
      <c r="I72" s="93"/>
      <c r="J72" s="93"/>
      <c r="K72" s="93"/>
      <c r="L72" s="93"/>
      <c r="M72" s="93"/>
      <c r="N72" s="93"/>
      <c r="O72" s="92"/>
      <c r="P72" s="93"/>
      <c r="Q72" s="93"/>
      <c r="R72" s="93"/>
      <c r="S72" s="93"/>
      <c r="T72" s="93"/>
      <c r="U72" s="92"/>
      <c r="V72" s="92"/>
      <c r="W72" s="92"/>
      <c r="X72" s="92"/>
      <c r="Y72" s="92"/>
      <c r="Z72" s="92"/>
      <c r="AA72" s="92"/>
    </row>
  </sheetData>
  <sheetProtection algorithmName="SHA-512" hashValue="CHwTZV56VxiVyohSsYgcv+GbRAWkmnRjHFYBrZVLDpRMhIVcyxamiobVO2JEpkB7y8CEeGRW9tFwo0NIeFPTJw==" saltValue="37P/FaeiQZgIUFiIQMdZLQ==" spinCount="100000" sheet="1" objects="1" scenarios="1"/>
  <customSheetViews>
    <customSheetView guid="{6C28EDC6-9B9A-487C-AE29-3651CE232269}" showPageBreaks="1" printArea="1" view="pageLayout" topLeftCell="A11">
      <selection activeCell="AC21" sqref="AC21"/>
      <pageMargins left="0.19685039370078741" right="0.19685039370078741" top="0.19685039370078741" bottom="0.15748031496062992" header="0.31496062992125984" footer="0.31496062992125984"/>
      <pageSetup paperSize="9" orientation="portrait" horizontalDpi="4294967293" verticalDpi="0" r:id="rId1"/>
    </customSheetView>
  </customSheetViews>
  <mergeCells count="32">
    <mergeCell ref="C7:Y7"/>
    <mergeCell ref="C1:Y1"/>
    <mergeCell ref="C2:Y2"/>
    <mergeCell ref="C3:Y3"/>
    <mergeCell ref="C4:Y4"/>
    <mergeCell ref="C5:Y5"/>
    <mergeCell ref="T33:Y33"/>
    <mergeCell ref="D9:I9"/>
    <mergeCell ref="L9:Q9"/>
    <mergeCell ref="T9:Y9"/>
    <mergeCell ref="D17:I17"/>
    <mergeCell ref="D20:I20"/>
    <mergeCell ref="L20:Q20"/>
    <mergeCell ref="T20:Y20"/>
    <mergeCell ref="L28:P28"/>
    <mergeCell ref="T29:X29"/>
    <mergeCell ref="L30:P30"/>
    <mergeCell ref="K31:K32"/>
    <mergeCell ref="L31:P31"/>
    <mergeCell ref="T32:Y32"/>
    <mergeCell ref="T34:Y34"/>
    <mergeCell ref="D43:I43"/>
    <mergeCell ref="D46:I46"/>
    <mergeCell ref="L46:Q46"/>
    <mergeCell ref="T46:Y46"/>
    <mergeCell ref="T44:Y44"/>
    <mergeCell ref="D58:I58"/>
    <mergeCell ref="D68:I68"/>
    <mergeCell ref="K68:M68"/>
    <mergeCell ref="O68:R68"/>
    <mergeCell ref="D34:I34"/>
    <mergeCell ref="L34:Q34"/>
  </mergeCells>
  <hyperlinks>
    <hyperlink ref="C5" r:id="rId2" display="http://www.sman9pontianak.sch.id/, email:sman9_ptk@yahoo.co.id" xr:uid="{8F997FFD-D241-4AEA-A32B-EA3A62DC8118}"/>
  </hyperlinks>
  <pageMargins left="0.19685039370078741" right="0.19685039370078741" top="0.19685039370078741" bottom="0.15748031496062992" header="0.31496062992125984" footer="0.31496062992125984"/>
  <pageSetup paperSize="9" orientation="portrait" horizontalDpi="4294967293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B3D4-A574-4855-B7C4-ACD541083577}">
  <dimension ref="A1:T313"/>
  <sheetViews>
    <sheetView showGridLines="0" topLeftCell="A45" zoomScale="87" workbookViewId="0">
      <selection activeCell="A8" sqref="A8:I8"/>
    </sheetView>
  </sheetViews>
  <sheetFormatPr defaultRowHeight="14.5" x14ac:dyDescent="0.35"/>
  <cols>
    <col min="1" max="1" width="19.08984375" customWidth="1"/>
    <col min="2" max="2" width="16.453125" customWidth="1"/>
    <col min="3" max="3" width="27.36328125" customWidth="1"/>
    <col min="4" max="4" width="15.7265625" customWidth="1"/>
    <col min="5" max="5" width="7.26953125" customWidth="1"/>
    <col min="6" max="6" width="10.26953125" customWidth="1"/>
    <col min="7" max="7" width="25.90625" customWidth="1"/>
    <col min="8" max="8" width="7.36328125" customWidth="1"/>
    <col min="9" max="9" width="15.453125" customWidth="1"/>
  </cols>
  <sheetData>
    <row r="1" spans="1:11" ht="18" x14ac:dyDescent="0.4">
      <c r="A1" s="443" t="s">
        <v>24</v>
      </c>
      <c r="B1" s="443"/>
      <c r="C1" s="443"/>
      <c r="D1" s="443"/>
      <c r="E1" s="443"/>
      <c r="F1" s="443"/>
      <c r="G1" s="443"/>
      <c r="H1" s="443"/>
      <c r="I1" s="443"/>
    </row>
    <row r="2" spans="1:11" ht="18" x14ac:dyDescent="0.4">
      <c r="A2" s="443" t="s">
        <v>4</v>
      </c>
      <c r="B2" s="443"/>
      <c r="C2" s="443"/>
      <c r="D2" s="443"/>
      <c r="E2" s="443"/>
      <c r="F2" s="443"/>
      <c r="G2" s="443"/>
      <c r="H2" s="443"/>
      <c r="I2" s="443"/>
    </row>
    <row r="3" spans="1:11" ht="20" x14ac:dyDescent="0.4">
      <c r="A3" s="444" t="s">
        <v>5</v>
      </c>
      <c r="B3" s="444"/>
      <c r="C3" s="444"/>
      <c r="D3" s="444"/>
      <c r="E3" s="444"/>
      <c r="F3" s="444"/>
      <c r="G3" s="444"/>
      <c r="H3" s="444"/>
      <c r="I3" s="444"/>
    </row>
    <row r="4" spans="1:11" ht="15.5" x14ac:dyDescent="0.35">
      <c r="A4" s="445" t="s">
        <v>6</v>
      </c>
      <c r="B4" s="445"/>
      <c r="C4" s="445"/>
      <c r="D4" s="445"/>
      <c r="E4" s="445"/>
      <c r="F4" s="445"/>
      <c r="G4" s="445"/>
      <c r="H4" s="445"/>
      <c r="I4" s="445"/>
    </row>
    <row r="5" spans="1:11" x14ac:dyDescent="0.35">
      <c r="A5" s="446" t="s">
        <v>25</v>
      </c>
      <c r="B5" s="446"/>
      <c r="C5" s="446"/>
      <c r="D5" s="446"/>
      <c r="E5" s="446"/>
      <c r="F5" s="446"/>
      <c r="G5" s="446"/>
      <c r="H5" s="446"/>
      <c r="I5" s="446"/>
    </row>
    <row r="6" spans="1:11" ht="15" thickBot="1" x14ac:dyDescent="0.4">
      <c r="A6" s="447" t="s">
        <v>26</v>
      </c>
      <c r="B6" s="447"/>
      <c r="C6" s="447"/>
      <c r="D6" s="447"/>
      <c r="E6" s="447"/>
      <c r="F6" s="447"/>
      <c r="G6" s="447"/>
      <c r="H6" s="447"/>
      <c r="I6" s="447"/>
    </row>
    <row r="7" spans="1:11" ht="15" thickTop="1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11" ht="20" x14ac:dyDescent="0.35">
      <c r="A8" s="628" t="s">
        <v>35</v>
      </c>
      <c r="B8" s="628"/>
      <c r="C8" s="628"/>
      <c r="D8" s="628"/>
      <c r="E8" s="628"/>
      <c r="F8" s="628"/>
      <c r="G8" s="628"/>
      <c r="H8" s="628"/>
      <c r="I8" s="628"/>
    </row>
    <row r="9" spans="1:11" x14ac:dyDescent="0.35">
      <c r="A9" s="103"/>
      <c r="B9" s="103"/>
      <c r="C9" s="103"/>
      <c r="D9" s="103"/>
      <c r="E9" s="103"/>
      <c r="F9" s="103"/>
      <c r="G9" s="103"/>
      <c r="H9" s="103"/>
      <c r="I9" s="103"/>
    </row>
    <row r="10" spans="1:11" ht="15.5" x14ac:dyDescent="0.35">
      <c r="A10" s="627" t="s">
        <v>184</v>
      </c>
      <c r="B10" s="627"/>
      <c r="C10" s="120" t="s">
        <v>210</v>
      </c>
      <c r="D10" s="120"/>
      <c r="E10" s="120"/>
      <c r="F10" s="120"/>
      <c r="G10" s="120"/>
      <c r="H10" s="120"/>
      <c r="I10" s="120"/>
    </row>
    <row r="11" spans="1:11" ht="15.5" x14ac:dyDescent="0.35">
      <c r="A11" s="627" t="s">
        <v>209</v>
      </c>
      <c r="B11" s="627"/>
      <c r="C11" s="121" t="str">
        <f>Identitas!B15&amp;"/GANJIL"</f>
        <v>X MIA/GANJIL</v>
      </c>
      <c r="D11" s="120"/>
      <c r="E11" s="120"/>
      <c r="F11" s="120"/>
      <c r="G11" s="120"/>
      <c r="H11" s="120"/>
      <c r="I11" s="120"/>
      <c r="K11" s="17"/>
    </row>
    <row r="12" spans="1:11" ht="15.5" x14ac:dyDescent="0.35">
      <c r="A12" s="627" t="s">
        <v>8</v>
      </c>
      <c r="B12" s="627"/>
      <c r="C12" s="122" t="str">
        <f>Identitas!B14</f>
        <v>FISIKA</v>
      </c>
      <c r="D12" s="120"/>
      <c r="E12" s="120"/>
      <c r="F12" s="120"/>
      <c r="G12" s="120"/>
      <c r="H12" s="120"/>
      <c r="I12" s="120"/>
    </row>
    <row r="13" spans="1:11" ht="15.5" x14ac:dyDescent="0.35">
      <c r="A13" s="627" t="s">
        <v>57</v>
      </c>
      <c r="B13" s="627"/>
      <c r="C13" s="122" t="str">
        <f>Identitas!B16</f>
        <v>2021/2022</v>
      </c>
      <c r="D13" s="120"/>
      <c r="E13" s="120"/>
      <c r="F13" s="120"/>
      <c r="G13" s="120"/>
      <c r="H13" s="120"/>
      <c r="I13" s="120"/>
    </row>
    <row r="14" spans="1:11" ht="15.5" x14ac:dyDescent="0.35">
      <c r="A14" s="120"/>
      <c r="B14" s="120"/>
      <c r="C14" s="120"/>
      <c r="D14" s="120"/>
      <c r="E14" s="120"/>
      <c r="F14" s="120"/>
      <c r="G14" s="120"/>
      <c r="H14" s="120"/>
      <c r="I14" s="120"/>
    </row>
    <row r="15" spans="1:11" ht="28" customHeight="1" x14ac:dyDescent="0.35">
      <c r="A15" s="634" t="s">
        <v>0</v>
      </c>
      <c r="B15" s="634" t="s">
        <v>203</v>
      </c>
      <c r="C15" s="634" t="s">
        <v>1</v>
      </c>
      <c r="D15" s="634" t="s">
        <v>211</v>
      </c>
      <c r="E15" s="634" t="s">
        <v>204</v>
      </c>
      <c r="F15" s="634"/>
      <c r="G15" s="634"/>
      <c r="H15" s="634" t="s">
        <v>84</v>
      </c>
      <c r="I15" s="634" t="s">
        <v>205</v>
      </c>
      <c r="J15" s="54"/>
    </row>
    <row r="16" spans="1:11" ht="28" customHeight="1" x14ac:dyDescent="0.35">
      <c r="A16" s="634"/>
      <c r="B16" s="634"/>
      <c r="C16" s="634"/>
      <c r="D16" s="634"/>
      <c r="E16" s="97" t="s">
        <v>206</v>
      </c>
      <c r="F16" s="97" t="s">
        <v>207</v>
      </c>
      <c r="G16" s="97" t="s">
        <v>208</v>
      </c>
      <c r="H16" s="634"/>
      <c r="I16" s="634"/>
      <c r="J16" s="54"/>
    </row>
    <row r="17" spans="1:20" ht="70" customHeight="1" x14ac:dyDescent="0.35">
      <c r="A17" s="629" t="str">
        <f>'KD &amp; IPK'!D15</f>
        <v>Menjelaskan hakikat ilmu
Fisika dan perannya dalam kehidupan, metode ilmiah, dan keselamatan kerja di laboratorium</v>
      </c>
      <c r="B17" s="630" t="str">
        <f>'KD &amp; IPK'!C15</f>
        <v>Hakikat Ilmu Fisika</v>
      </c>
      <c r="C17" s="382" t="str">
        <f>'PROSEM GANJIL'!B17</f>
        <v>3.1.1 Mengidentifikasi fenomena-fenomena dalam kehidupan sehari-hari yang berkaitan dengan konsep fisika</v>
      </c>
      <c r="D17" s="621">
        <v>11</v>
      </c>
      <c r="E17" s="618">
        <v>1</v>
      </c>
      <c r="F17" s="618">
        <v>1</v>
      </c>
      <c r="G17" s="621">
        <v>1</v>
      </c>
      <c r="H17" s="618">
        <v>1</v>
      </c>
      <c r="I17" s="621">
        <v>1</v>
      </c>
      <c r="J17" s="54"/>
      <c r="L17" s="98"/>
      <c r="M17" s="98"/>
      <c r="N17" s="98"/>
      <c r="O17" s="98"/>
      <c r="P17" s="98"/>
      <c r="Q17" s="98"/>
      <c r="R17" s="98"/>
      <c r="S17" s="98"/>
      <c r="T17" s="98"/>
    </row>
    <row r="18" spans="1:20" ht="70" customHeight="1" x14ac:dyDescent="0.35">
      <c r="A18" s="629"/>
      <c r="B18" s="631"/>
      <c r="C18" s="382" t="str">
        <f>'PROSEM GANJIL'!B18</f>
        <v>3.1.2 Menjelaskan konsep hakikat ilmu fisika</v>
      </c>
      <c r="D18" s="622"/>
      <c r="E18" s="619"/>
      <c r="F18" s="619"/>
      <c r="G18" s="622"/>
      <c r="H18" s="619"/>
      <c r="I18" s="622"/>
      <c r="J18" s="54"/>
      <c r="L18" s="98"/>
      <c r="M18" s="385" t="s">
        <v>78</v>
      </c>
      <c r="N18" s="98"/>
      <c r="O18" s="98"/>
      <c r="P18" s="98"/>
      <c r="Q18" s="98"/>
      <c r="R18" s="98"/>
      <c r="S18" s="98"/>
      <c r="T18" s="98"/>
    </row>
    <row r="19" spans="1:20" ht="70" customHeight="1" x14ac:dyDescent="0.35">
      <c r="A19" s="629"/>
      <c r="B19" s="631"/>
      <c r="C19" s="382" t="str">
        <f>'PROSEM GANJIL'!B19</f>
        <v>3.1.3 Menjelaskan peran ilmu fisika dalam kehidupan sehari-hari</v>
      </c>
      <c r="D19" s="622"/>
      <c r="E19" s="619"/>
      <c r="F19" s="619"/>
      <c r="G19" s="622"/>
      <c r="H19" s="619"/>
      <c r="I19" s="622"/>
      <c r="J19" s="54"/>
      <c r="L19" s="98"/>
      <c r="M19" s="99"/>
      <c r="N19" s="384" t="s">
        <v>79</v>
      </c>
      <c r="O19" s="98"/>
      <c r="P19" s="98"/>
      <c r="Q19" s="98"/>
      <c r="R19" s="98"/>
      <c r="S19" s="98"/>
      <c r="T19" s="98"/>
    </row>
    <row r="20" spans="1:20" ht="70" customHeight="1" x14ac:dyDescent="0.35">
      <c r="A20" s="629"/>
      <c r="B20" s="631"/>
      <c r="C20" s="382" t="str">
        <f>'PROSEM GANJIL'!B20</f>
        <v>3.1.4 Mengurutkan langkah-langkah metode ilmiah dalam pengamatan fenomena alam yang berkaitan dengan ilmu fisika</v>
      </c>
      <c r="D20" s="622"/>
      <c r="E20" s="619"/>
      <c r="F20" s="619"/>
      <c r="G20" s="622"/>
      <c r="H20" s="619"/>
      <c r="I20" s="622"/>
      <c r="J20" s="54"/>
      <c r="L20" s="98"/>
      <c r="M20" s="100"/>
      <c r="N20" s="383" t="s">
        <v>77</v>
      </c>
      <c r="O20" s="101"/>
      <c r="P20" s="101"/>
      <c r="Q20" s="101"/>
      <c r="R20" s="101"/>
      <c r="S20" s="101"/>
      <c r="T20" s="101"/>
    </row>
    <row r="21" spans="1:20" ht="70" customHeight="1" x14ac:dyDescent="0.35">
      <c r="A21" s="629"/>
      <c r="B21" s="631"/>
      <c r="C21" s="382" t="str">
        <f>'PROSEM GANJIL'!B21</f>
        <v>- -</v>
      </c>
      <c r="D21" s="622"/>
      <c r="E21" s="619"/>
      <c r="F21" s="619"/>
      <c r="G21" s="622"/>
      <c r="H21" s="619"/>
      <c r="I21" s="622"/>
      <c r="J21" s="54"/>
      <c r="L21" s="98"/>
      <c r="M21" s="71"/>
      <c r="N21" s="101"/>
      <c r="O21" s="101"/>
      <c r="P21" s="101"/>
      <c r="Q21" s="101"/>
      <c r="R21" s="101"/>
      <c r="S21" s="101"/>
      <c r="T21" s="101"/>
    </row>
    <row r="22" spans="1:20" ht="70" customHeight="1" x14ac:dyDescent="0.35">
      <c r="A22" s="629" t="str">
        <f>'KD &amp; IPK'!D20</f>
        <v>Membuat prosedur kerja ilmiah dan keselamatan kerja misalnya pada pengukuran kalor</v>
      </c>
      <c r="B22" s="631"/>
      <c r="C22" s="382" t="str">
        <f>'PROSEM GANJIL'!B23</f>
        <v>4.1.1 Mempraktikan sikap ilmiah berdasarkan prosedur kerja dan keselamatan kerja di dalam laboratorium fisika</v>
      </c>
      <c r="D22" s="622"/>
      <c r="E22" s="619"/>
      <c r="F22" s="619"/>
      <c r="G22" s="622"/>
      <c r="H22" s="619"/>
      <c r="I22" s="622"/>
      <c r="J22" s="54"/>
    </row>
    <row r="23" spans="1:20" ht="70" customHeight="1" x14ac:dyDescent="0.35">
      <c r="A23" s="629"/>
      <c r="B23" s="632"/>
      <c r="C23" s="382" t="str">
        <f>'PROSEM GANJIL'!B24</f>
        <v>4.1.2 Mempresentasikan pengalaman penerapan prosedur kerja ilmiah dan keselamatan kerja pada praktikum tentang fluida</v>
      </c>
      <c r="D23" s="623"/>
      <c r="E23" s="620"/>
      <c r="F23" s="620"/>
      <c r="G23" s="623"/>
      <c r="H23" s="620"/>
      <c r="I23" s="623"/>
      <c r="J23" s="54"/>
    </row>
    <row r="24" spans="1:20" ht="70" customHeight="1" x14ac:dyDescent="0.35">
      <c r="A24" s="629" t="str">
        <f>'KD &amp; IPK'!D22</f>
        <v>Menerapkan prinsip-prinsip pengukuran besaran fisis, ketepatan, ketelitian dan angka penting, serta notasi ilmiah</v>
      </c>
      <c r="B24" s="633" t="str">
        <f>'KD &amp; IPK'!C22</f>
        <v>Pengukuruan</v>
      </c>
      <c r="C24" s="382" t="str">
        <f>'PROSEM GANJIL'!B27</f>
        <v>3.2.1 Menjelaskan prinsip pengukuran</v>
      </c>
      <c r="D24" s="621">
        <v>1</v>
      </c>
      <c r="E24" s="618">
        <v>1</v>
      </c>
      <c r="F24" s="618">
        <v>1</v>
      </c>
      <c r="G24" s="621">
        <v>1</v>
      </c>
      <c r="H24" s="618">
        <v>1</v>
      </c>
      <c r="I24" s="621">
        <v>1</v>
      </c>
      <c r="J24" s="54"/>
    </row>
    <row r="25" spans="1:20" ht="70" customHeight="1" x14ac:dyDescent="0.35">
      <c r="A25" s="629"/>
      <c r="B25" s="631"/>
      <c r="C25" s="382" t="str">
        <f>'PROSEM GANJIL'!B28</f>
        <v>3.2.2 Membedakan besaran berdasarkan prinsip dan ada atau tidaknya arah berdasarkan hasil pengukuran</v>
      </c>
      <c r="D25" s="622"/>
      <c r="E25" s="619"/>
      <c r="F25" s="619"/>
      <c r="G25" s="622"/>
      <c r="H25" s="619"/>
      <c r="I25" s="622"/>
      <c r="J25" s="54"/>
    </row>
    <row r="26" spans="1:20" ht="70" customHeight="1" x14ac:dyDescent="0.35">
      <c r="A26" s="629"/>
      <c r="B26" s="631"/>
      <c r="C26" s="382" t="str">
        <f>'PROSEM GANJIL'!B29</f>
        <v>3.2.3 Menentukan hasil pengukuran dari alat ukur panjang</v>
      </c>
      <c r="D26" s="622"/>
      <c r="E26" s="619"/>
      <c r="F26" s="619"/>
      <c r="G26" s="622"/>
      <c r="H26" s="619"/>
      <c r="I26" s="622"/>
      <c r="J26" s="54"/>
    </row>
    <row r="27" spans="1:20" ht="70" customHeight="1" x14ac:dyDescent="0.35">
      <c r="A27" s="629"/>
      <c r="B27" s="631"/>
      <c r="C27" s="382" t="str">
        <f>'PROSEM GANJIL'!B30</f>
        <v>3.2.4 Menentukan hasil pengukuran menggunakan prinsip aturan angka penting</v>
      </c>
      <c r="D27" s="622"/>
      <c r="E27" s="619"/>
      <c r="F27" s="619"/>
      <c r="G27" s="622"/>
      <c r="H27" s="619"/>
      <c r="I27" s="622"/>
      <c r="J27" s="54"/>
    </row>
    <row r="28" spans="1:20" ht="70" customHeight="1" x14ac:dyDescent="0.35">
      <c r="A28" s="629"/>
      <c r="B28" s="631"/>
      <c r="C28" s="382" t="str">
        <f>'PROSEM GANJIL'!B31</f>
        <v>3.2.5 Menerapkan prinsip penulisan notasi ilmiah berdasarkan hasil pengukuran</v>
      </c>
      <c r="D28" s="622"/>
      <c r="E28" s="619"/>
      <c r="F28" s="619"/>
      <c r="G28" s="622"/>
      <c r="H28" s="619"/>
      <c r="I28" s="622"/>
      <c r="J28" s="54"/>
    </row>
    <row r="29" spans="1:20" ht="70" customHeight="1" x14ac:dyDescent="0.35">
      <c r="A29" s="629" t="str">
        <f>'KD &amp; IPK'!D27</f>
        <v>Menyajikan hasil pengukuran besaran fisis berikut ketelitiannya dengan menggunakan peralatan dan teknik yang tepat serta mengikuti kaidah angka penting untuk suatu penyelidikan ilmiah</v>
      </c>
      <c r="B29" s="631"/>
      <c r="C29" s="382" t="str">
        <f>'PROSEM GANJIL'!B33</f>
        <v>4.2.1 Melakukan pengukuran besaran panjang menggunakan Mistar, Jangka Sorong dan Mikrometer Sekrup</v>
      </c>
      <c r="D29" s="622"/>
      <c r="E29" s="619"/>
      <c r="F29" s="619"/>
      <c r="G29" s="622"/>
      <c r="H29" s="619"/>
      <c r="I29" s="622"/>
      <c r="J29" s="54"/>
    </row>
    <row r="30" spans="1:20" ht="70" customHeight="1" x14ac:dyDescent="0.35">
      <c r="A30" s="629"/>
      <c r="B30" s="632"/>
      <c r="C30" s="382" t="str">
        <f>'PROSEM GANJIL'!B34</f>
        <v>4.2.2 Mempresentasikan hasil pengukuran besaran panjang</v>
      </c>
      <c r="D30" s="623"/>
      <c r="E30" s="620"/>
      <c r="F30" s="620"/>
      <c r="G30" s="623"/>
      <c r="H30" s="620"/>
      <c r="I30" s="623"/>
      <c r="J30" s="54"/>
    </row>
    <row r="31" spans="1:20" ht="70" customHeight="1" x14ac:dyDescent="0.35">
      <c r="A31" s="629" t="str">
        <f>'KD &amp; IPK'!D29</f>
        <v>Menerapkan prinsip penjumlahan vektor sebidang (misalnya perpindahan)</v>
      </c>
      <c r="B31" s="633" t="str">
        <f>'KD &amp; IPK'!C29</f>
        <v>Besaran Vektor</v>
      </c>
      <c r="C31" s="382" t="str">
        <f>'PROSEM GANJIL'!B37</f>
        <v>3.3.1 Membedakan besaran vektor dan besaran skalar</v>
      </c>
      <c r="D31" s="621"/>
      <c r="E31" s="618"/>
      <c r="F31" s="618"/>
      <c r="G31" s="621"/>
      <c r="H31" s="618"/>
      <c r="I31" s="621"/>
      <c r="J31" s="54"/>
    </row>
    <row r="32" spans="1:20" ht="70" customHeight="1" x14ac:dyDescent="0.35">
      <c r="A32" s="629"/>
      <c r="B32" s="631"/>
      <c r="C32" s="382" t="str">
        <f>'PROSEM GANJIL'!B38</f>
        <v>3.3.2 Menerapkan prinsip menggambar dan menuliskan notasi vektor</v>
      </c>
      <c r="D32" s="622"/>
      <c r="E32" s="619"/>
      <c r="F32" s="619"/>
      <c r="G32" s="622"/>
      <c r="H32" s="619"/>
      <c r="I32" s="622"/>
      <c r="J32" s="54"/>
    </row>
    <row r="33" spans="1:10" ht="70" customHeight="1" x14ac:dyDescent="0.35">
      <c r="A33" s="629"/>
      <c r="B33" s="631"/>
      <c r="C33" s="382" t="str">
        <f>'PROSEM GANJIL'!B39</f>
        <v>3.3.3 Menentukan resultan vektor berdasarkan sajian gambar vektor</v>
      </c>
      <c r="D33" s="622"/>
      <c r="E33" s="619"/>
      <c r="F33" s="619"/>
      <c r="G33" s="622"/>
      <c r="H33" s="619"/>
      <c r="I33" s="622"/>
      <c r="J33" s="54"/>
    </row>
    <row r="34" spans="1:10" ht="70" customHeight="1" x14ac:dyDescent="0.35">
      <c r="A34" s="629"/>
      <c r="B34" s="631"/>
      <c r="C34" s="382" t="str">
        <f>'PROSEM GANJIL'!B40</f>
        <v>3.3.4 Menganalisis besar resultan vektor pada vektor berbentuk jajargenjang</v>
      </c>
      <c r="D34" s="622"/>
      <c r="E34" s="619"/>
      <c r="F34" s="619"/>
      <c r="G34" s="622"/>
      <c r="H34" s="619"/>
      <c r="I34" s="622"/>
      <c r="J34" s="54"/>
    </row>
    <row r="35" spans="1:10" ht="70" customHeight="1" x14ac:dyDescent="0.35">
      <c r="A35" s="629"/>
      <c r="B35" s="631"/>
      <c r="C35" s="382" t="str">
        <f>'PROSEM GANJIL'!B41</f>
        <v>3.3.5 Menerapkan prinsip besaran vektor dalam kehidupan sehari-hari</v>
      </c>
      <c r="D35" s="622"/>
      <c r="E35" s="619"/>
      <c r="F35" s="619"/>
      <c r="G35" s="622"/>
      <c r="H35" s="619"/>
      <c r="I35" s="622"/>
      <c r="J35" s="54"/>
    </row>
    <row r="36" spans="1:10" ht="70" customHeight="1" x14ac:dyDescent="0.35">
      <c r="A36" s="629" t="str">
        <f>'KD &amp; IPK'!D34</f>
        <v>Merancang percobaan untuk menentukan resultan vektor sebidang (misalnya perpindahan) beserta presentasi hasil dan makna fisisnya</v>
      </c>
      <c r="B36" s="631"/>
      <c r="C36" s="382" t="str">
        <f>'PROSEM GANJIL'!B43</f>
        <v xml:space="preserve">4.1.1 Menyajikan hasil pengamatan vektor ke dalam bentuk sketsa gambar vektor </v>
      </c>
      <c r="D36" s="622"/>
      <c r="E36" s="619"/>
      <c r="F36" s="619"/>
      <c r="G36" s="622"/>
      <c r="H36" s="619"/>
      <c r="I36" s="622"/>
      <c r="J36" s="54"/>
    </row>
    <row r="37" spans="1:10" ht="70" customHeight="1" x14ac:dyDescent="0.35">
      <c r="A37" s="629"/>
      <c r="B37" s="632"/>
      <c r="C37" s="382" t="str">
        <f>'PROSEM GANJIL'!B44</f>
        <v>- -</v>
      </c>
      <c r="D37" s="623"/>
      <c r="E37" s="620"/>
      <c r="F37" s="620"/>
      <c r="G37" s="623"/>
      <c r="H37" s="620"/>
      <c r="I37" s="623"/>
      <c r="J37" s="54"/>
    </row>
    <row r="38" spans="1:10" ht="70" customHeight="1" x14ac:dyDescent="0.35">
      <c r="A38" s="629" t="str">
        <f>'KD &amp; IPK'!D36</f>
        <v>Menganalisis besaran-besaran fisis pada gerak lurus dengan kecepatan konstan (tetap) dan gerak lurus dengan percepatan konstan (tetap) berikut penerapannya dalam kehidupan sehari-hari misalnya keselamatan lalu lintas</v>
      </c>
      <c r="B38" s="633" t="str">
        <f>'KD &amp; IPK'!C36</f>
        <v>Gerak Lurus</v>
      </c>
      <c r="C38" s="382" t="str">
        <f>'PROSEM GANJIL'!B47</f>
        <v>3.4.1 Mengidentifikasi penerapan gerak lurus dalam kehidupan sehari-hari</v>
      </c>
      <c r="D38" s="621">
        <v>1</v>
      </c>
      <c r="E38" s="618">
        <v>1</v>
      </c>
      <c r="F38" s="618">
        <v>1</v>
      </c>
      <c r="G38" s="621">
        <v>1</v>
      </c>
      <c r="H38" s="618">
        <v>1</v>
      </c>
      <c r="I38" s="621">
        <v>1</v>
      </c>
      <c r="J38" s="54"/>
    </row>
    <row r="39" spans="1:10" ht="70" customHeight="1" x14ac:dyDescent="0.35">
      <c r="A39" s="629"/>
      <c r="B39" s="631"/>
      <c r="C39" s="382" t="str">
        <f>'PROSEM GANJIL'!B48</f>
        <v>3.4.2 Menganalisis perbedaan jarak dan perpindahan</v>
      </c>
      <c r="D39" s="622"/>
      <c r="E39" s="619"/>
      <c r="F39" s="619"/>
      <c r="G39" s="622"/>
      <c r="H39" s="619"/>
      <c r="I39" s="622"/>
      <c r="J39" s="54"/>
    </row>
    <row r="40" spans="1:10" ht="70" customHeight="1" x14ac:dyDescent="0.35">
      <c r="A40" s="629"/>
      <c r="B40" s="631"/>
      <c r="C40" s="382" t="str">
        <f>'PROSEM GANJIL'!B49</f>
        <v>3.4.3 Menganalisis perbedaan kelajuan dan kecepatan</v>
      </c>
      <c r="D40" s="622"/>
      <c r="E40" s="619"/>
      <c r="F40" s="619"/>
      <c r="G40" s="622"/>
      <c r="H40" s="619"/>
      <c r="I40" s="622"/>
      <c r="J40" s="54"/>
    </row>
    <row r="41" spans="1:10" ht="70" customHeight="1" x14ac:dyDescent="0.35">
      <c r="A41" s="629"/>
      <c r="B41" s="631"/>
      <c r="C41" s="382" t="str">
        <f>'PROSEM GANJIL'!B50</f>
        <v>3.4.4 Mengidentifikasi perbedaan GLB dan GLBB</v>
      </c>
      <c r="D41" s="622"/>
      <c r="E41" s="619"/>
      <c r="F41" s="619"/>
      <c r="G41" s="622"/>
      <c r="H41" s="619"/>
      <c r="I41" s="622"/>
      <c r="J41" s="54"/>
    </row>
    <row r="42" spans="1:10" ht="70" customHeight="1" x14ac:dyDescent="0.35">
      <c r="A42" s="629"/>
      <c r="B42" s="631"/>
      <c r="C42" s="382" t="str">
        <f>'PROSEM GANJIL'!B51</f>
        <v>3.4.5 Menerapkan konsep GLB dan GLBB dalam penyelesaian masalah secara matematis</v>
      </c>
      <c r="D42" s="622"/>
      <c r="E42" s="619"/>
      <c r="F42" s="619"/>
      <c r="G42" s="622"/>
      <c r="H42" s="619"/>
      <c r="I42" s="622"/>
      <c r="J42" s="54"/>
    </row>
    <row r="43" spans="1:10" ht="70" customHeight="1" x14ac:dyDescent="0.35">
      <c r="A43" s="629" t="str">
        <f>'KD &amp; IPK'!D41</f>
        <v>Menyajikan data dan grafik hasil percobaan gerak benda untuk menyelidiki karakteristik gerak lurus dengan kecepatan konstan (tetap) dan gerak lurus dengan percepatan konstan (tetap) berikut makna fisisnya</v>
      </c>
      <c r="B43" s="631"/>
      <c r="C43" s="382" t="str">
        <f>'PROSEM GANJIL'!B53</f>
        <v>4.4.1 Melakukan pengamatan pada benda yang bergerak lurus menggunakan kit mekanika</v>
      </c>
      <c r="D43" s="622"/>
      <c r="E43" s="619"/>
      <c r="F43" s="619"/>
      <c r="G43" s="622"/>
      <c r="H43" s="619"/>
      <c r="I43" s="622"/>
      <c r="J43" s="54"/>
    </row>
    <row r="44" spans="1:10" ht="70" customHeight="1" x14ac:dyDescent="0.35">
      <c r="A44" s="629"/>
      <c r="B44" s="632"/>
      <c r="C44" s="382" t="str">
        <f>'PROSEM GANJIL'!B54</f>
        <v>- -</v>
      </c>
      <c r="D44" s="623"/>
      <c r="E44" s="620"/>
      <c r="F44" s="620"/>
      <c r="G44" s="623"/>
      <c r="H44" s="620"/>
      <c r="I44" s="623"/>
      <c r="J44" s="54"/>
    </row>
    <row r="45" spans="1:10" ht="70" customHeight="1" x14ac:dyDescent="0.35">
      <c r="A45" s="629" t="str">
        <f>'KD &amp; IPK'!D43</f>
        <v>Menganalisis gerak parabola dengan menggunakan vektor, berikut makna fisisnya dan penerapannya dalam kehidupan sehari-hari</v>
      </c>
      <c r="B45" s="633" t="str">
        <f>'KD &amp; IPK'!C43</f>
        <v>Gerak Parabola</v>
      </c>
      <c r="C45" s="382" t="str">
        <f>'PROSEM GANJIL'!B57</f>
        <v>3.5.1 Mengidentifikasi penerapan gerak parabola dalam kehidupan sehari-hari</v>
      </c>
      <c r="D45" s="621">
        <v>1</v>
      </c>
      <c r="E45" s="618">
        <v>1</v>
      </c>
      <c r="F45" s="618">
        <v>1</v>
      </c>
      <c r="G45" s="621">
        <v>1</v>
      </c>
      <c r="H45" s="618">
        <v>1</v>
      </c>
      <c r="I45" s="621">
        <v>1</v>
      </c>
      <c r="J45" s="54"/>
    </row>
    <row r="46" spans="1:10" ht="70" customHeight="1" x14ac:dyDescent="0.35">
      <c r="A46" s="629"/>
      <c r="B46" s="631"/>
      <c r="C46" s="382" t="str">
        <f>'PROSEM GANJIL'!B58</f>
        <v>3.5.2 Menganalisis variabel yang mempengaruhi gerak parabola</v>
      </c>
      <c r="D46" s="622"/>
      <c r="E46" s="619"/>
      <c r="F46" s="619"/>
      <c r="G46" s="622"/>
      <c r="H46" s="619"/>
      <c r="I46" s="622"/>
      <c r="J46" s="54"/>
    </row>
    <row r="47" spans="1:10" ht="70" customHeight="1" x14ac:dyDescent="0.35">
      <c r="A47" s="629"/>
      <c r="B47" s="631"/>
      <c r="C47" s="382" t="str">
        <f>'PROSEM GANJIL'!B59</f>
        <v>3.5.3 Menganalisis hubungan GLB dan GLBB pada gerak parabola</v>
      </c>
      <c r="D47" s="622"/>
      <c r="E47" s="619"/>
      <c r="F47" s="619"/>
      <c r="G47" s="622"/>
      <c r="H47" s="619"/>
      <c r="I47" s="622"/>
      <c r="J47" s="54"/>
    </row>
    <row r="48" spans="1:10" ht="70" customHeight="1" x14ac:dyDescent="0.35">
      <c r="A48" s="629"/>
      <c r="B48" s="631"/>
      <c r="C48" s="382" t="str">
        <f>'PROSEM GANJIL'!B60</f>
        <v>3.5.4 Menerapkan konsep gerak parabola dalam penyelesaian masalah secara matematis</v>
      </c>
      <c r="D48" s="622"/>
      <c r="E48" s="619"/>
      <c r="F48" s="619"/>
      <c r="G48" s="622"/>
      <c r="H48" s="619"/>
      <c r="I48" s="622"/>
      <c r="J48" s="54"/>
    </row>
    <row r="49" spans="1:10" ht="70" customHeight="1" x14ac:dyDescent="0.35">
      <c r="A49" s="629"/>
      <c r="B49" s="631"/>
      <c r="C49" s="382" t="str">
        <f>'PROSEM GANJIL'!B61</f>
        <v>- -</v>
      </c>
      <c r="D49" s="622"/>
      <c r="E49" s="619"/>
      <c r="F49" s="619"/>
      <c r="G49" s="622"/>
      <c r="H49" s="619"/>
      <c r="I49" s="622"/>
      <c r="J49" s="54"/>
    </row>
    <row r="50" spans="1:10" ht="70" customHeight="1" x14ac:dyDescent="0.35">
      <c r="A50" s="629" t="str">
        <f>'KD &amp; IPK'!D48</f>
        <v>Mempresentasikan data hasil percobaan gerak parabola dan makna fisisnya</v>
      </c>
      <c r="B50" s="631"/>
      <c r="C50" s="382" t="str">
        <f>'PROSEM GANJIL'!B63</f>
        <v>4.5.1 Melakukan percobaan gerak parabola menggunakan alat dan bahan sederhana yang mudah ditemukan di lingkungan sehari-hari</v>
      </c>
      <c r="D50" s="622"/>
      <c r="E50" s="619"/>
      <c r="F50" s="619"/>
      <c r="G50" s="622"/>
      <c r="H50" s="619"/>
      <c r="I50" s="622"/>
      <c r="J50" s="54"/>
    </row>
    <row r="51" spans="1:10" ht="70" customHeight="1" x14ac:dyDescent="0.35">
      <c r="A51" s="629"/>
      <c r="B51" s="632"/>
      <c r="C51" s="382" t="str">
        <f>'PROSEM GANJIL'!B64</f>
        <v>4.5.2 Mempresentasikan hasil percobaan gerak parabola</v>
      </c>
      <c r="D51" s="623"/>
      <c r="E51" s="620"/>
      <c r="F51" s="620"/>
      <c r="G51" s="623"/>
      <c r="H51" s="620"/>
      <c r="I51" s="623"/>
      <c r="J51" s="54"/>
    </row>
    <row r="52" spans="1:10" ht="70" customHeight="1" x14ac:dyDescent="0.35">
      <c r="A52" s="629" t="str">
        <f>'KD &amp; IPK'!D50</f>
        <v>-</v>
      </c>
      <c r="B52" s="633" t="str">
        <f>'KD &amp; IPK'!C50</f>
        <v>-</v>
      </c>
      <c r="C52" s="382" t="str">
        <f>'PROSEM GANJIL'!B67</f>
        <v xml:space="preserve"> </v>
      </c>
      <c r="D52" s="621">
        <v>1</v>
      </c>
      <c r="E52" s="618">
        <v>1</v>
      </c>
      <c r="F52" s="618">
        <v>1</v>
      </c>
      <c r="G52" s="621">
        <v>1</v>
      </c>
      <c r="H52" s="618">
        <v>1</v>
      </c>
      <c r="I52" s="621">
        <v>1</v>
      </c>
      <c r="J52" s="54"/>
    </row>
    <row r="53" spans="1:10" ht="70" customHeight="1" x14ac:dyDescent="0.35">
      <c r="A53" s="629"/>
      <c r="B53" s="631"/>
      <c r="C53" s="382" t="str">
        <f>'PROSEM GANJIL'!B68</f>
        <v xml:space="preserve"> </v>
      </c>
      <c r="D53" s="622"/>
      <c r="E53" s="619"/>
      <c r="F53" s="619"/>
      <c r="G53" s="622"/>
      <c r="H53" s="619"/>
      <c r="I53" s="622"/>
      <c r="J53" s="54"/>
    </row>
    <row r="54" spans="1:10" ht="70" customHeight="1" x14ac:dyDescent="0.35">
      <c r="A54" s="629"/>
      <c r="B54" s="631"/>
      <c r="C54" s="382" t="str">
        <f>'PROSEM GANJIL'!B69</f>
        <v xml:space="preserve"> </v>
      </c>
      <c r="D54" s="622"/>
      <c r="E54" s="619"/>
      <c r="F54" s="619"/>
      <c r="G54" s="622"/>
      <c r="H54" s="619"/>
      <c r="I54" s="622"/>
      <c r="J54" s="54"/>
    </row>
    <row r="55" spans="1:10" ht="70" customHeight="1" x14ac:dyDescent="0.35">
      <c r="A55" s="629"/>
      <c r="B55" s="631"/>
      <c r="C55" s="382" t="str">
        <f>'PROSEM GANJIL'!B70</f>
        <v xml:space="preserve"> </v>
      </c>
      <c r="D55" s="622"/>
      <c r="E55" s="619"/>
      <c r="F55" s="619"/>
      <c r="G55" s="622"/>
      <c r="H55" s="619"/>
      <c r="I55" s="622"/>
      <c r="J55" s="54"/>
    </row>
    <row r="56" spans="1:10" ht="70" customHeight="1" x14ac:dyDescent="0.35">
      <c r="A56" s="629"/>
      <c r="B56" s="631"/>
      <c r="C56" s="382" t="str">
        <f>'PROSEM GANJIL'!B71</f>
        <v xml:space="preserve"> </v>
      </c>
      <c r="D56" s="622"/>
      <c r="E56" s="619"/>
      <c r="F56" s="619"/>
      <c r="G56" s="622"/>
      <c r="H56" s="619"/>
      <c r="I56" s="622"/>
      <c r="J56" s="54"/>
    </row>
    <row r="57" spans="1:10" ht="70" customHeight="1" x14ac:dyDescent="0.35">
      <c r="A57" s="629" t="str">
        <f>'KD &amp; IPK'!D55</f>
        <v>-</v>
      </c>
      <c r="B57" s="631"/>
      <c r="C57" s="382" t="str">
        <f>'PROSEM GANJIL'!B73</f>
        <v xml:space="preserve"> </v>
      </c>
      <c r="D57" s="622"/>
      <c r="E57" s="619"/>
      <c r="F57" s="619"/>
      <c r="G57" s="622"/>
      <c r="H57" s="619"/>
      <c r="I57" s="622"/>
      <c r="J57" s="54"/>
    </row>
    <row r="58" spans="1:10" ht="70" customHeight="1" x14ac:dyDescent="0.35">
      <c r="A58" s="629"/>
      <c r="B58" s="632"/>
      <c r="C58" s="382" t="str">
        <f>'PROSEM GANJIL'!B74</f>
        <v xml:space="preserve"> </v>
      </c>
      <c r="D58" s="623"/>
      <c r="E58" s="620"/>
      <c r="F58" s="620"/>
      <c r="G58" s="623"/>
      <c r="H58" s="620"/>
      <c r="I58" s="623"/>
      <c r="J58" s="54"/>
    </row>
    <row r="59" spans="1:10" x14ac:dyDescent="0.35">
      <c r="A59" s="72"/>
      <c r="B59" s="72"/>
      <c r="C59" s="72"/>
      <c r="D59" s="72"/>
      <c r="E59" s="72"/>
      <c r="F59" s="72"/>
      <c r="G59" s="72"/>
      <c r="H59" s="72"/>
      <c r="I59" s="72"/>
      <c r="J59" s="54"/>
    </row>
    <row r="60" spans="1:10" ht="15.5" x14ac:dyDescent="0.35">
      <c r="A60" s="123"/>
      <c r="B60" s="123"/>
      <c r="C60" s="123"/>
      <c r="D60" s="123"/>
      <c r="E60" s="123"/>
      <c r="F60" s="123"/>
      <c r="G60" s="624" t="str">
        <f>'KD &amp; IPK'!I100</f>
        <v>Nanga Temenang, 21 Juli 2021</v>
      </c>
      <c r="H60" s="624"/>
      <c r="I60" s="624"/>
      <c r="J60" s="54"/>
    </row>
    <row r="61" spans="1:10" ht="15.5" x14ac:dyDescent="0.35">
      <c r="A61" s="123" t="str">
        <f>'KD &amp; IPK'!A101</f>
        <v>Mengetahui,</v>
      </c>
      <c r="B61" s="123"/>
      <c r="C61" s="123"/>
      <c r="D61" s="123"/>
      <c r="E61" s="123"/>
      <c r="F61" s="123"/>
      <c r="G61" s="124"/>
      <c r="H61" s="124"/>
      <c r="I61" s="124"/>
      <c r="J61" s="54"/>
    </row>
    <row r="62" spans="1:10" ht="15.5" x14ac:dyDescent="0.35">
      <c r="A62" s="123" t="str">
        <f>'KD &amp; IPK'!A102</f>
        <v>Kepala SMA Negeri 2 Jongkong</v>
      </c>
      <c r="B62" s="123"/>
      <c r="C62" s="123"/>
      <c r="D62" s="123"/>
      <c r="E62" s="123"/>
      <c r="F62" s="123"/>
      <c r="G62" s="625" t="str">
        <f>'KD &amp; IPK'!I102</f>
        <v>Guru Mata Pelajaran FISIKA</v>
      </c>
      <c r="H62" s="625"/>
      <c r="I62" s="625"/>
      <c r="J62" s="54"/>
    </row>
    <row r="63" spans="1:10" ht="15.5" x14ac:dyDescent="0.35">
      <c r="A63" s="123"/>
      <c r="B63" s="123"/>
      <c r="C63" s="123"/>
      <c r="D63" s="123"/>
      <c r="E63" s="123"/>
      <c r="F63" s="123"/>
      <c r="G63" s="124"/>
      <c r="H63" s="124"/>
      <c r="I63" s="124"/>
      <c r="J63" s="54"/>
    </row>
    <row r="64" spans="1:10" ht="15.5" x14ac:dyDescent="0.35">
      <c r="A64" s="123"/>
      <c r="B64" s="123"/>
      <c r="C64" s="123"/>
      <c r="D64" s="123"/>
      <c r="E64" s="123"/>
      <c r="F64" s="123"/>
      <c r="G64" s="124"/>
      <c r="H64" s="124"/>
      <c r="I64" s="124"/>
      <c r="J64" s="54"/>
    </row>
    <row r="65" spans="1:10" ht="15.5" x14ac:dyDescent="0.35">
      <c r="A65" s="123"/>
      <c r="B65" s="123"/>
      <c r="C65" s="123"/>
      <c r="D65" s="123"/>
      <c r="E65" s="123"/>
      <c r="F65" s="123"/>
      <c r="G65" s="124"/>
      <c r="H65" s="124"/>
      <c r="I65" s="124"/>
      <c r="J65" s="54"/>
    </row>
    <row r="66" spans="1:10" ht="15.5" x14ac:dyDescent="0.35">
      <c r="A66" s="125" t="str">
        <f>'KD &amp; IPK'!A106</f>
        <v>KUSNADI, S.Pd</v>
      </c>
      <c r="B66" s="123"/>
      <c r="C66" s="123"/>
      <c r="D66" s="123"/>
      <c r="E66" s="123"/>
      <c r="F66" s="123"/>
      <c r="G66" s="626" t="str">
        <f>'KD &amp; IPK'!I106</f>
        <v>ARI LINTANG, S.Pd</v>
      </c>
      <c r="H66" s="626"/>
      <c r="I66" s="626"/>
      <c r="J66" s="54"/>
    </row>
    <row r="67" spans="1:10" ht="15.5" x14ac:dyDescent="0.35">
      <c r="A67" s="123" t="str">
        <f>'KD &amp; IPK'!A107</f>
        <v>NIP. 19791215 200502 1 001</v>
      </c>
      <c r="B67" s="123"/>
      <c r="C67" s="123"/>
      <c r="D67" s="123"/>
      <c r="E67" s="123"/>
      <c r="F67" s="123"/>
      <c r="G67" s="625" t="str">
        <f>'KD &amp; IPK'!I107</f>
        <v>NIP. 19950314 202012 1 014</v>
      </c>
      <c r="H67" s="625"/>
      <c r="I67" s="625"/>
      <c r="J67" s="54"/>
    </row>
    <row r="68" spans="1:10" x14ac:dyDescent="0.35">
      <c r="A68" s="72"/>
      <c r="B68" s="72"/>
      <c r="C68" s="72"/>
      <c r="D68" s="72"/>
      <c r="E68" s="72"/>
      <c r="F68" s="72"/>
      <c r="G68" s="72"/>
      <c r="H68" s="72"/>
      <c r="I68" s="72"/>
      <c r="J68" s="54"/>
    </row>
    <row r="69" spans="1:10" x14ac:dyDescent="0.35">
      <c r="A69" s="54"/>
      <c r="B69" s="54"/>
      <c r="C69" s="54"/>
      <c r="D69" s="54"/>
      <c r="E69" s="54"/>
      <c r="F69" s="54"/>
      <c r="G69" s="54"/>
      <c r="H69" s="54"/>
      <c r="I69" s="54"/>
      <c r="J69" s="54"/>
    </row>
    <row r="70" spans="1:10" x14ac:dyDescent="0.35">
      <c r="A70" s="54"/>
      <c r="B70" s="54"/>
      <c r="C70" s="54"/>
      <c r="D70" s="54"/>
      <c r="E70" s="54"/>
      <c r="F70" s="54"/>
      <c r="G70" s="54"/>
      <c r="H70" s="54"/>
      <c r="I70" s="54"/>
      <c r="J70" s="54"/>
    </row>
    <row r="71" spans="1:10" x14ac:dyDescent="0.35">
      <c r="A71" s="54"/>
      <c r="B71" s="54"/>
      <c r="C71" s="54"/>
      <c r="D71" s="54"/>
      <c r="E71" s="54"/>
      <c r="F71" s="54"/>
      <c r="G71" s="54"/>
      <c r="H71" s="54"/>
      <c r="I71" s="54"/>
      <c r="J71" s="54"/>
    </row>
    <row r="72" spans="1:10" x14ac:dyDescent="0.35">
      <c r="A72" s="54"/>
      <c r="B72" s="54"/>
      <c r="C72" s="54"/>
      <c r="D72" s="54"/>
      <c r="E72" s="54"/>
      <c r="F72" s="54"/>
      <c r="G72" s="54"/>
      <c r="H72" s="54"/>
      <c r="I72" s="54"/>
      <c r="J72" s="54"/>
    </row>
    <row r="73" spans="1:10" x14ac:dyDescent="0.35">
      <c r="A73" s="54"/>
      <c r="B73" s="54"/>
      <c r="C73" s="54"/>
      <c r="D73" s="54"/>
      <c r="E73" s="54"/>
      <c r="F73" s="54"/>
      <c r="G73" s="54"/>
      <c r="H73" s="54"/>
      <c r="I73" s="54"/>
      <c r="J73" s="54"/>
    </row>
    <row r="74" spans="1:10" x14ac:dyDescent="0.35">
      <c r="A74" s="54"/>
      <c r="B74" s="54"/>
      <c r="C74" s="54"/>
      <c r="D74" s="54"/>
      <c r="E74" s="54"/>
      <c r="F74" s="54"/>
      <c r="G74" s="54"/>
      <c r="H74" s="54"/>
      <c r="I74" s="54"/>
      <c r="J74" s="54"/>
    </row>
    <row r="75" spans="1:10" x14ac:dyDescent="0.35">
      <c r="A75" s="54"/>
      <c r="B75" s="54"/>
      <c r="C75" s="54"/>
      <c r="D75" s="54"/>
      <c r="E75" s="54"/>
      <c r="F75" s="54"/>
      <c r="G75" s="54"/>
      <c r="H75" s="54"/>
      <c r="I75" s="54"/>
      <c r="J75" s="54"/>
    </row>
    <row r="76" spans="1:10" x14ac:dyDescent="0.35">
      <c r="A76" s="54"/>
      <c r="B76" s="54"/>
      <c r="C76" s="54"/>
      <c r="D76" s="54"/>
      <c r="E76" s="54"/>
      <c r="F76" s="54"/>
      <c r="G76" s="54"/>
      <c r="H76" s="54"/>
      <c r="I76" s="54"/>
      <c r="J76" s="54"/>
    </row>
    <row r="77" spans="1:10" x14ac:dyDescent="0.35">
      <c r="A77" s="54"/>
      <c r="B77" s="54"/>
      <c r="C77" s="54"/>
      <c r="D77" s="54"/>
      <c r="E77" s="54"/>
      <c r="F77" s="54"/>
      <c r="G77" s="54"/>
      <c r="H77" s="54"/>
      <c r="I77" s="54"/>
      <c r="J77" s="54"/>
    </row>
    <row r="78" spans="1:10" x14ac:dyDescent="0.35">
      <c r="A78" s="54"/>
      <c r="B78" s="54"/>
      <c r="C78" s="54"/>
      <c r="D78" s="54"/>
      <c r="E78" s="54"/>
      <c r="F78" s="54"/>
      <c r="G78" s="54"/>
      <c r="H78" s="54"/>
      <c r="I78" s="54"/>
      <c r="J78" s="54"/>
    </row>
    <row r="79" spans="1:10" x14ac:dyDescent="0.35">
      <c r="A79" s="54"/>
      <c r="B79" s="54"/>
      <c r="C79" s="54"/>
      <c r="D79" s="54"/>
      <c r="E79" s="54"/>
      <c r="F79" s="54"/>
      <c r="G79" s="54"/>
      <c r="H79" s="54"/>
      <c r="I79" s="54"/>
      <c r="J79" s="54"/>
    </row>
    <row r="80" spans="1:10" x14ac:dyDescent="0.35">
      <c r="A80" s="54"/>
      <c r="B80" s="54"/>
      <c r="C80" s="54"/>
      <c r="D80" s="54"/>
      <c r="E80" s="54"/>
      <c r="F80" s="54"/>
      <c r="G80" s="54"/>
      <c r="H80" s="54"/>
      <c r="I80" s="54"/>
      <c r="J80" s="54"/>
    </row>
    <row r="81" spans="1:10" x14ac:dyDescent="0.35">
      <c r="A81" s="54"/>
      <c r="B81" s="54"/>
      <c r="C81" s="54"/>
      <c r="D81" s="54"/>
      <c r="E81" s="54"/>
      <c r="F81" s="54"/>
      <c r="G81" s="54"/>
      <c r="H81" s="54"/>
      <c r="I81" s="54"/>
      <c r="J81" s="54"/>
    </row>
    <row r="82" spans="1:10" x14ac:dyDescent="0.35">
      <c r="A82" s="54"/>
      <c r="B82" s="54"/>
      <c r="C82" s="54"/>
      <c r="D82" s="54"/>
      <c r="E82" s="54"/>
      <c r="F82" s="54"/>
      <c r="G82" s="54"/>
      <c r="H82" s="54"/>
      <c r="I82" s="54"/>
      <c r="J82" s="54"/>
    </row>
    <row r="83" spans="1:10" x14ac:dyDescent="0.35">
      <c r="A83" s="54"/>
      <c r="B83" s="54"/>
      <c r="C83" s="54"/>
      <c r="D83" s="54"/>
      <c r="E83" s="54"/>
      <c r="F83" s="54"/>
      <c r="G83" s="54"/>
      <c r="H83" s="54"/>
      <c r="I83" s="54"/>
      <c r="J83" s="54"/>
    </row>
    <row r="84" spans="1:10" x14ac:dyDescent="0.35">
      <c r="A84" s="54"/>
      <c r="B84" s="54"/>
      <c r="C84" s="54"/>
      <c r="D84" s="54"/>
      <c r="E84" s="54"/>
      <c r="F84" s="54"/>
      <c r="G84" s="54"/>
      <c r="H84" s="54"/>
      <c r="I84" s="54"/>
      <c r="J84" s="54"/>
    </row>
    <row r="85" spans="1:10" x14ac:dyDescent="0.35">
      <c r="A85" s="54"/>
      <c r="B85" s="54"/>
      <c r="C85" s="54"/>
      <c r="D85" s="54"/>
      <c r="E85" s="54"/>
      <c r="F85" s="54"/>
      <c r="G85" s="54"/>
      <c r="H85" s="54"/>
      <c r="I85" s="54"/>
      <c r="J85" s="54"/>
    </row>
    <row r="86" spans="1:10" x14ac:dyDescent="0.35">
      <c r="A86" s="54"/>
      <c r="B86" s="54"/>
      <c r="C86" s="54"/>
      <c r="D86" s="54"/>
      <c r="E86" s="54"/>
      <c r="F86" s="54"/>
      <c r="G86" s="54"/>
      <c r="H86" s="54"/>
      <c r="I86" s="54"/>
      <c r="J86" s="54"/>
    </row>
    <row r="87" spans="1:10" x14ac:dyDescent="0.35">
      <c r="A87" s="54"/>
      <c r="B87" s="54"/>
      <c r="C87" s="54"/>
      <c r="D87" s="54"/>
      <c r="E87" s="54"/>
      <c r="F87" s="54"/>
      <c r="G87" s="54"/>
      <c r="H87" s="54"/>
      <c r="I87" s="54"/>
      <c r="J87" s="54"/>
    </row>
    <row r="88" spans="1:10" x14ac:dyDescent="0.35">
      <c r="A88" s="54"/>
      <c r="B88" s="54"/>
      <c r="C88" s="54"/>
      <c r="D88" s="54"/>
      <c r="E88" s="54"/>
      <c r="F88" s="54"/>
      <c r="G88" s="54"/>
      <c r="H88" s="54"/>
      <c r="I88" s="54"/>
      <c r="J88" s="54"/>
    </row>
    <row r="89" spans="1:10" x14ac:dyDescent="0.35">
      <c r="A89" s="54"/>
      <c r="B89" s="54"/>
      <c r="C89" s="54"/>
      <c r="D89" s="54"/>
      <c r="E89" s="54"/>
      <c r="F89" s="54"/>
      <c r="G89" s="54"/>
      <c r="H89" s="54"/>
      <c r="I89" s="54"/>
      <c r="J89" s="54"/>
    </row>
    <row r="90" spans="1:10" x14ac:dyDescent="0.35">
      <c r="A90" s="54"/>
      <c r="B90" s="54"/>
      <c r="C90" s="54"/>
      <c r="D90" s="54"/>
      <c r="E90" s="54"/>
      <c r="F90" s="54"/>
      <c r="G90" s="54"/>
      <c r="H90" s="54"/>
      <c r="I90" s="54"/>
      <c r="J90" s="54"/>
    </row>
    <row r="91" spans="1:10" x14ac:dyDescent="0.35">
      <c r="A91" s="54"/>
      <c r="B91" s="54"/>
      <c r="C91" s="54"/>
      <c r="D91" s="54"/>
      <c r="E91" s="54"/>
      <c r="F91" s="54"/>
      <c r="G91" s="54"/>
      <c r="H91" s="54"/>
      <c r="I91" s="54"/>
      <c r="J91" s="54"/>
    </row>
    <row r="92" spans="1:10" x14ac:dyDescent="0.35">
      <c r="A92" s="54"/>
      <c r="B92" s="54"/>
      <c r="C92" s="54"/>
      <c r="D92" s="54"/>
      <c r="E92" s="54"/>
      <c r="F92" s="54"/>
      <c r="G92" s="54"/>
      <c r="H92" s="54"/>
      <c r="I92" s="54"/>
      <c r="J92" s="54"/>
    </row>
    <row r="93" spans="1:10" x14ac:dyDescent="0.35">
      <c r="A93" s="54"/>
      <c r="B93" s="54"/>
      <c r="C93" s="54"/>
      <c r="D93" s="54"/>
      <c r="E93" s="54"/>
      <c r="F93" s="54"/>
      <c r="G93" s="54"/>
      <c r="H93" s="54"/>
      <c r="I93" s="54"/>
      <c r="J93" s="54"/>
    </row>
    <row r="94" spans="1:10" x14ac:dyDescent="0.35">
      <c r="A94" s="54"/>
      <c r="B94" s="54"/>
      <c r="C94" s="54"/>
      <c r="D94" s="54"/>
      <c r="E94" s="54"/>
      <c r="F94" s="54"/>
      <c r="G94" s="54"/>
      <c r="H94" s="54"/>
      <c r="I94" s="54"/>
      <c r="J94" s="54"/>
    </row>
    <row r="95" spans="1:10" x14ac:dyDescent="0.35">
      <c r="A95" s="54"/>
      <c r="B95" s="54"/>
      <c r="C95" s="54"/>
      <c r="D95" s="54"/>
      <c r="E95" s="54"/>
      <c r="F95" s="54"/>
      <c r="G95" s="54"/>
      <c r="H95" s="54"/>
      <c r="I95" s="54"/>
      <c r="J95" s="54"/>
    </row>
    <row r="96" spans="1:10" x14ac:dyDescent="0.35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 x14ac:dyDescent="0.35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 x14ac:dyDescent="0.35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 x14ac:dyDescent="0.35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 x14ac:dyDescent="0.35">
      <c r="A100" s="54"/>
      <c r="B100" s="54"/>
      <c r="C100" s="54"/>
      <c r="D100" s="54"/>
      <c r="E100" s="54"/>
      <c r="F100" s="54"/>
      <c r="G100" s="54"/>
      <c r="H100" s="54"/>
      <c r="I100" s="54"/>
      <c r="J100" s="54"/>
    </row>
    <row r="101" spans="1:10" x14ac:dyDescent="0.35">
      <c r="A101" s="54"/>
      <c r="B101" s="54"/>
      <c r="C101" s="54"/>
      <c r="D101" s="54"/>
      <c r="E101" s="54"/>
      <c r="F101" s="54"/>
      <c r="G101" s="54"/>
      <c r="H101" s="54"/>
      <c r="I101" s="54"/>
      <c r="J101" s="54"/>
    </row>
    <row r="102" spans="1:10" x14ac:dyDescent="0.35">
      <c r="A102" s="54"/>
      <c r="B102" s="54"/>
      <c r="C102" s="54"/>
      <c r="D102" s="54"/>
      <c r="E102" s="54"/>
      <c r="F102" s="54"/>
      <c r="G102" s="54"/>
      <c r="H102" s="54"/>
      <c r="I102" s="54"/>
      <c r="J102" s="54"/>
    </row>
    <row r="103" spans="1:10" x14ac:dyDescent="0.35">
      <c r="A103" s="54"/>
      <c r="B103" s="54"/>
      <c r="C103" s="54"/>
      <c r="D103" s="54"/>
      <c r="E103" s="54"/>
      <c r="F103" s="54"/>
      <c r="G103" s="54"/>
      <c r="H103" s="54"/>
      <c r="I103" s="54"/>
      <c r="J103" s="54"/>
    </row>
    <row r="104" spans="1:10" x14ac:dyDescent="0.35">
      <c r="A104" s="54"/>
      <c r="B104" s="54"/>
      <c r="C104" s="54"/>
      <c r="D104" s="54"/>
      <c r="E104" s="54"/>
      <c r="F104" s="54"/>
      <c r="G104" s="54"/>
      <c r="H104" s="54"/>
      <c r="I104" s="54"/>
      <c r="J104" s="54"/>
    </row>
    <row r="105" spans="1:10" x14ac:dyDescent="0.35">
      <c r="A105" s="54"/>
      <c r="B105" s="54"/>
      <c r="C105" s="54"/>
      <c r="D105" s="54"/>
      <c r="E105" s="54"/>
      <c r="F105" s="54"/>
      <c r="G105" s="54"/>
      <c r="H105" s="54"/>
      <c r="I105" s="54"/>
      <c r="J105" s="54"/>
    </row>
    <row r="106" spans="1:10" x14ac:dyDescent="0.35">
      <c r="A106" s="54"/>
      <c r="B106" s="54"/>
      <c r="C106" s="54"/>
      <c r="D106" s="54"/>
      <c r="E106" s="54"/>
      <c r="F106" s="54"/>
      <c r="G106" s="54"/>
      <c r="H106" s="54"/>
      <c r="I106" s="54"/>
      <c r="J106" s="54"/>
    </row>
    <row r="107" spans="1:10" x14ac:dyDescent="0.35">
      <c r="A107" s="54"/>
      <c r="B107" s="54"/>
      <c r="C107" s="54"/>
      <c r="D107" s="54"/>
      <c r="E107" s="54"/>
      <c r="F107" s="54"/>
      <c r="G107" s="54"/>
      <c r="H107" s="54"/>
      <c r="I107" s="54"/>
      <c r="J107" s="54"/>
    </row>
    <row r="108" spans="1:10" x14ac:dyDescent="0.35">
      <c r="A108" s="54"/>
      <c r="B108" s="54"/>
      <c r="C108" s="54"/>
      <c r="D108" s="54"/>
      <c r="E108" s="54"/>
      <c r="F108" s="54"/>
      <c r="G108" s="54"/>
      <c r="H108" s="54"/>
      <c r="I108" s="54"/>
      <c r="J108" s="54"/>
    </row>
    <row r="109" spans="1:10" x14ac:dyDescent="0.35">
      <c r="A109" s="54"/>
      <c r="B109" s="54"/>
      <c r="C109" s="54"/>
      <c r="D109" s="54"/>
      <c r="E109" s="54"/>
      <c r="F109" s="54"/>
      <c r="G109" s="54"/>
      <c r="H109" s="54"/>
      <c r="I109" s="54"/>
      <c r="J109" s="54"/>
    </row>
    <row r="110" spans="1:10" x14ac:dyDescent="0.35">
      <c r="A110" s="54"/>
      <c r="B110" s="54"/>
      <c r="C110" s="54"/>
      <c r="D110" s="54"/>
      <c r="E110" s="54"/>
      <c r="F110" s="54"/>
      <c r="G110" s="54"/>
      <c r="H110" s="54"/>
      <c r="I110" s="54"/>
      <c r="J110" s="54"/>
    </row>
    <row r="111" spans="1:10" x14ac:dyDescent="0.35">
      <c r="A111" s="54"/>
      <c r="B111" s="54"/>
      <c r="C111" s="54"/>
      <c r="D111" s="54"/>
      <c r="E111" s="54"/>
      <c r="F111" s="54"/>
      <c r="G111" s="54"/>
      <c r="H111" s="54"/>
      <c r="I111" s="54"/>
      <c r="J111" s="54"/>
    </row>
    <row r="112" spans="1:10" x14ac:dyDescent="0.35">
      <c r="A112" s="54"/>
      <c r="B112" s="54"/>
      <c r="C112" s="54"/>
      <c r="D112" s="54"/>
      <c r="E112" s="54"/>
      <c r="F112" s="54"/>
      <c r="G112" s="54"/>
      <c r="H112" s="54"/>
      <c r="I112" s="54"/>
      <c r="J112" s="54"/>
    </row>
    <row r="113" spans="1:10" x14ac:dyDescent="0.35">
      <c r="A113" s="54"/>
      <c r="B113" s="54"/>
      <c r="C113" s="54"/>
      <c r="D113" s="54"/>
      <c r="E113" s="54"/>
      <c r="F113" s="54"/>
      <c r="G113" s="54"/>
      <c r="H113" s="54"/>
      <c r="I113" s="54"/>
      <c r="J113" s="54"/>
    </row>
    <row r="114" spans="1:10" x14ac:dyDescent="0.35">
      <c r="A114" s="54"/>
      <c r="B114" s="54"/>
      <c r="C114" s="54"/>
      <c r="D114" s="54"/>
      <c r="E114" s="54"/>
      <c r="F114" s="54"/>
      <c r="G114" s="54"/>
      <c r="H114" s="54"/>
      <c r="I114" s="54"/>
      <c r="J114" s="54"/>
    </row>
    <row r="115" spans="1:10" x14ac:dyDescent="0.35">
      <c r="A115" s="54"/>
      <c r="B115" s="54"/>
      <c r="C115" s="54"/>
      <c r="D115" s="54"/>
      <c r="E115" s="54"/>
      <c r="F115" s="54"/>
      <c r="G115" s="54"/>
      <c r="H115" s="54"/>
      <c r="I115" s="54"/>
      <c r="J115" s="54"/>
    </row>
    <row r="116" spans="1:10" x14ac:dyDescent="0.35">
      <c r="A116" s="54"/>
      <c r="B116" s="54"/>
      <c r="C116" s="54"/>
      <c r="D116" s="54"/>
      <c r="E116" s="54"/>
      <c r="F116" s="54"/>
      <c r="G116" s="54"/>
      <c r="H116" s="54"/>
      <c r="I116" s="54"/>
      <c r="J116" s="54"/>
    </row>
    <row r="117" spans="1:10" x14ac:dyDescent="0.35">
      <c r="A117" s="54"/>
      <c r="B117" s="54"/>
      <c r="C117" s="54"/>
      <c r="D117" s="54"/>
      <c r="E117" s="54"/>
      <c r="F117" s="54"/>
      <c r="G117" s="54"/>
      <c r="H117" s="54"/>
      <c r="I117" s="54"/>
      <c r="J117" s="54"/>
    </row>
    <row r="118" spans="1:10" x14ac:dyDescent="0.35">
      <c r="A118" s="54"/>
      <c r="B118" s="54"/>
      <c r="C118" s="54"/>
      <c r="D118" s="54"/>
      <c r="E118" s="54"/>
      <c r="F118" s="54"/>
      <c r="G118" s="54"/>
      <c r="H118" s="54"/>
      <c r="I118" s="54"/>
      <c r="J118" s="54"/>
    </row>
    <row r="119" spans="1:10" x14ac:dyDescent="0.35">
      <c r="A119" s="54"/>
      <c r="B119" s="54"/>
      <c r="C119" s="54"/>
      <c r="D119" s="54"/>
      <c r="E119" s="54"/>
      <c r="F119" s="54"/>
      <c r="G119" s="54"/>
      <c r="H119" s="54"/>
      <c r="I119" s="54"/>
      <c r="J119" s="54"/>
    </row>
    <row r="120" spans="1:10" x14ac:dyDescent="0.35">
      <c r="A120" s="54"/>
      <c r="B120" s="54"/>
      <c r="C120" s="54"/>
      <c r="D120" s="54"/>
      <c r="E120" s="54"/>
      <c r="F120" s="54"/>
      <c r="G120" s="54"/>
      <c r="H120" s="54"/>
      <c r="I120" s="54"/>
      <c r="J120" s="54"/>
    </row>
    <row r="121" spans="1:10" x14ac:dyDescent="0.35">
      <c r="A121" s="54"/>
      <c r="B121" s="54"/>
      <c r="C121" s="54"/>
      <c r="D121" s="54"/>
      <c r="E121" s="54"/>
      <c r="F121" s="54"/>
      <c r="G121" s="54"/>
      <c r="H121" s="54"/>
      <c r="I121" s="54"/>
      <c r="J121" s="54"/>
    </row>
    <row r="122" spans="1:10" x14ac:dyDescent="0.35">
      <c r="A122" s="54"/>
      <c r="B122" s="54"/>
      <c r="C122" s="54"/>
      <c r="D122" s="54"/>
      <c r="E122" s="54"/>
      <c r="F122" s="54"/>
      <c r="G122" s="54"/>
      <c r="H122" s="54"/>
      <c r="I122" s="54"/>
      <c r="J122" s="54"/>
    </row>
    <row r="123" spans="1:10" x14ac:dyDescent="0.35">
      <c r="A123" s="54"/>
      <c r="B123" s="54"/>
      <c r="C123" s="54"/>
      <c r="D123" s="54"/>
      <c r="E123" s="54"/>
      <c r="F123" s="54"/>
      <c r="G123" s="54"/>
      <c r="H123" s="54"/>
      <c r="I123" s="54"/>
      <c r="J123" s="54"/>
    </row>
    <row r="124" spans="1:10" x14ac:dyDescent="0.35">
      <c r="A124" s="54"/>
      <c r="B124" s="54"/>
      <c r="C124" s="54"/>
      <c r="D124" s="54"/>
      <c r="E124" s="54"/>
      <c r="F124" s="54"/>
      <c r="G124" s="54"/>
      <c r="H124" s="54"/>
      <c r="I124" s="54"/>
      <c r="J124" s="54"/>
    </row>
    <row r="125" spans="1:10" x14ac:dyDescent="0.35">
      <c r="A125" s="54"/>
      <c r="B125" s="54"/>
      <c r="C125" s="54"/>
      <c r="D125" s="54"/>
      <c r="E125" s="54"/>
      <c r="F125" s="54"/>
      <c r="G125" s="54"/>
      <c r="H125" s="54"/>
      <c r="I125" s="54"/>
      <c r="J125" s="54"/>
    </row>
    <row r="126" spans="1:10" x14ac:dyDescent="0.35">
      <c r="A126" s="54"/>
      <c r="B126" s="54"/>
      <c r="C126" s="54"/>
      <c r="D126" s="54"/>
      <c r="E126" s="54"/>
      <c r="F126" s="54"/>
      <c r="G126" s="54"/>
      <c r="H126" s="54"/>
      <c r="I126" s="54"/>
      <c r="J126" s="54"/>
    </row>
    <row r="127" spans="1:10" x14ac:dyDescent="0.35">
      <c r="A127" s="54"/>
      <c r="B127" s="54"/>
      <c r="C127" s="54"/>
      <c r="D127" s="54"/>
      <c r="E127" s="54"/>
      <c r="F127" s="54"/>
      <c r="G127" s="54"/>
      <c r="H127" s="54"/>
      <c r="I127" s="54"/>
      <c r="J127" s="54"/>
    </row>
    <row r="128" spans="1:10" x14ac:dyDescent="0.35">
      <c r="A128" s="54"/>
      <c r="B128" s="54"/>
      <c r="C128" s="54"/>
      <c r="D128" s="54"/>
      <c r="E128" s="54"/>
      <c r="F128" s="54"/>
      <c r="G128" s="54"/>
      <c r="H128" s="54"/>
      <c r="I128" s="54"/>
      <c r="J128" s="54"/>
    </row>
    <row r="129" spans="1:10" x14ac:dyDescent="0.35">
      <c r="A129" s="54"/>
      <c r="B129" s="54"/>
      <c r="C129" s="54"/>
      <c r="D129" s="54"/>
      <c r="E129" s="54"/>
      <c r="F129" s="54"/>
      <c r="G129" s="54"/>
      <c r="H129" s="54"/>
      <c r="I129" s="54"/>
      <c r="J129" s="54"/>
    </row>
    <row r="130" spans="1:10" x14ac:dyDescent="0.35">
      <c r="A130" s="54"/>
      <c r="B130" s="54"/>
      <c r="C130" s="54"/>
      <c r="D130" s="54"/>
      <c r="E130" s="54"/>
      <c r="F130" s="54"/>
      <c r="G130" s="54"/>
      <c r="H130" s="54"/>
      <c r="I130" s="54"/>
      <c r="J130" s="54"/>
    </row>
    <row r="131" spans="1:10" x14ac:dyDescent="0.35">
      <c r="A131" s="54"/>
      <c r="B131" s="54"/>
      <c r="C131" s="54"/>
      <c r="D131" s="54"/>
      <c r="E131" s="54"/>
      <c r="F131" s="54"/>
      <c r="G131" s="54"/>
      <c r="H131" s="54"/>
      <c r="I131" s="54"/>
      <c r="J131" s="54"/>
    </row>
    <row r="132" spans="1:10" x14ac:dyDescent="0.35">
      <c r="A132" s="54"/>
      <c r="B132" s="54"/>
      <c r="C132" s="54"/>
      <c r="D132" s="54"/>
      <c r="E132" s="54"/>
      <c r="F132" s="54"/>
      <c r="G132" s="54"/>
      <c r="H132" s="54"/>
      <c r="I132" s="54"/>
      <c r="J132" s="54"/>
    </row>
    <row r="133" spans="1:10" x14ac:dyDescent="0.35">
      <c r="A133" s="54"/>
      <c r="B133" s="54"/>
      <c r="C133" s="54"/>
      <c r="D133" s="54"/>
      <c r="E133" s="54"/>
      <c r="F133" s="54"/>
      <c r="G133" s="54"/>
      <c r="H133" s="54"/>
      <c r="I133" s="54"/>
      <c r="J133" s="54"/>
    </row>
    <row r="134" spans="1:10" x14ac:dyDescent="0.35">
      <c r="A134" s="54"/>
      <c r="B134" s="54"/>
      <c r="C134" s="54"/>
      <c r="D134" s="54"/>
      <c r="E134" s="54"/>
      <c r="F134" s="54"/>
      <c r="G134" s="54"/>
      <c r="H134" s="54"/>
      <c r="I134" s="54"/>
      <c r="J134" s="54"/>
    </row>
    <row r="135" spans="1:10" x14ac:dyDescent="0.35">
      <c r="A135" s="54"/>
      <c r="B135" s="54"/>
      <c r="C135" s="54"/>
      <c r="D135" s="54"/>
      <c r="E135" s="54"/>
      <c r="F135" s="54"/>
      <c r="G135" s="54"/>
      <c r="H135" s="54"/>
      <c r="I135" s="54"/>
      <c r="J135" s="54"/>
    </row>
    <row r="136" spans="1:10" x14ac:dyDescent="0.35">
      <c r="A136" s="54"/>
      <c r="B136" s="54"/>
      <c r="C136" s="54"/>
      <c r="D136" s="54"/>
      <c r="E136" s="54"/>
      <c r="F136" s="54"/>
      <c r="G136" s="54"/>
      <c r="H136" s="54"/>
      <c r="I136" s="54"/>
      <c r="J136" s="54"/>
    </row>
    <row r="137" spans="1:10" x14ac:dyDescent="0.35">
      <c r="A137" s="54"/>
      <c r="B137" s="54"/>
      <c r="C137" s="54"/>
      <c r="D137" s="54"/>
      <c r="E137" s="54"/>
      <c r="F137" s="54"/>
      <c r="G137" s="54"/>
      <c r="H137" s="54"/>
      <c r="I137" s="54"/>
      <c r="J137" s="54"/>
    </row>
    <row r="138" spans="1:10" x14ac:dyDescent="0.35">
      <c r="A138" s="54"/>
      <c r="B138" s="54"/>
      <c r="C138" s="54"/>
      <c r="D138" s="54"/>
      <c r="E138" s="54"/>
      <c r="F138" s="54"/>
      <c r="G138" s="54"/>
      <c r="H138" s="54"/>
      <c r="I138" s="54"/>
      <c r="J138" s="54"/>
    </row>
    <row r="139" spans="1:10" x14ac:dyDescent="0.35">
      <c r="A139" s="54"/>
      <c r="B139" s="54"/>
      <c r="C139" s="54"/>
      <c r="D139" s="54"/>
      <c r="E139" s="54"/>
      <c r="F139" s="54"/>
      <c r="G139" s="54"/>
      <c r="H139" s="54"/>
      <c r="I139" s="54"/>
      <c r="J139" s="54"/>
    </row>
    <row r="140" spans="1:10" x14ac:dyDescent="0.35">
      <c r="A140" s="54"/>
      <c r="B140" s="54"/>
      <c r="C140" s="54"/>
      <c r="D140" s="54"/>
      <c r="E140" s="54"/>
      <c r="F140" s="54"/>
      <c r="G140" s="54"/>
      <c r="H140" s="54"/>
      <c r="I140" s="54"/>
      <c r="J140" s="54"/>
    </row>
    <row r="141" spans="1:10" x14ac:dyDescent="0.35">
      <c r="A141" s="54"/>
      <c r="B141" s="54"/>
      <c r="C141" s="54"/>
      <c r="D141" s="54"/>
      <c r="E141" s="54"/>
      <c r="F141" s="54"/>
      <c r="G141" s="54"/>
      <c r="H141" s="54"/>
      <c r="I141" s="54"/>
      <c r="J141" s="54"/>
    </row>
    <row r="142" spans="1:10" x14ac:dyDescent="0.35">
      <c r="A142" s="54"/>
      <c r="B142" s="54"/>
      <c r="C142" s="54"/>
      <c r="D142" s="54"/>
      <c r="E142" s="54"/>
      <c r="F142" s="54"/>
      <c r="G142" s="54"/>
      <c r="H142" s="54"/>
      <c r="I142" s="54"/>
      <c r="J142" s="54"/>
    </row>
    <row r="143" spans="1:10" x14ac:dyDescent="0.35">
      <c r="A143" s="54"/>
      <c r="B143" s="54"/>
      <c r="C143" s="54"/>
      <c r="D143" s="54"/>
      <c r="E143" s="54"/>
      <c r="F143" s="54"/>
      <c r="G143" s="54"/>
      <c r="H143" s="54"/>
      <c r="I143" s="54"/>
      <c r="J143" s="54"/>
    </row>
    <row r="144" spans="1:10" x14ac:dyDescent="0.35">
      <c r="A144" s="54"/>
      <c r="B144" s="54"/>
      <c r="C144" s="54"/>
      <c r="D144" s="54"/>
      <c r="E144" s="54"/>
      <c r="F144" s="54"/>
      <c r="G144" s="54"/>
      <c r="H144" s="54"/>
      <c r="I144" s="54"/>
      <c r="J144" s="54"/>
    </row>
    <row r="145" spans="1:10" x14ac:dyDescent="0.35">
      <c r="A145" s="54"/>
      <c r="B145" s="54"/>
      <c r="C145" s="54"/>
      <c r="D145" s="54"/>
      <c r="E145" s="54"/>
      <c r="F145" s="54"/>
      <c r="G145" s="54"/>
      <c r="H145" s="54"/>
      <c r="I145" s="54"/>
      <c r="J145" s="54"/>
    </row>
    <row r="146" spans="1:10" x14ac:dyDescent="0.35">
      <c r="A146" s="54"/>
      <c r="B146" s="54"/>
      <c r="C146" s="54"/>
      <c r="D146" s="54"/>
      <c r="E146" s="54"/>
      <c r="F146" s="54"/>
      <c r="G146" s="54"/>
      <c r="H146" s="54"/>
      <c r="I146" s="54"/>
      <c r="J146" s="54"/>
    </row>
    <row r="147" spans="1:10" x14ac:dyDescent="0.35">
      <c r="A147" s="54"/>
      <c r="B147" s="54"/>
      <c r="C147" s="54"/>
      <c r="D147" s="54"/>
      <c r="E147" s="54"/>
      <c r="F147" s="54"/>
      <c r="G147" s="54"/>
      <c r="H147" s="54"/>
      <c r="I147" s="54"/>
      <c r="J147" s="54"/>
    </row>
    <row r="148" spans="1:10" x14ac:dyDescent="0.35">
      <c r="A148" s="54"/>
      <c r="B148" s="54"/>
      <c r="C148" s="54"/>
      <c r="D148" s="54"/>
      <c r="E148" s="54"/>
      <c r="F148" s="54"/>
      <c r="G148" s="54"/>
      <c r="H148" s="54"/>
      <c r="I148" s="54"/>
      <c r="J148" s="54"/>
    </row>
    <row r="149" spans="1:10" x14ac:dyDescent="0.35">
      <c r="A149" s="54"/>
      <c r="B149" s="54"/>
      <c r="C149" s="54"/>
      <c r="D149" s="54"/>
      <c r="E149" s="54"/>
      <c r="F149" s="54"/>
      <c r="G149" s="54"/>
      <c r="H149" s="54"/>
      <c r="I149" s="54"/>
      <c r="J149" s="54"/>
    </row>
    <row r="150" spans="1:10" x14ac:dyDescent="0.35">
      <c r="A150" s="54"/>
      <c r="B150" s="54"/>
      <c r="C150" s="54"/>
      <c r="D150" s="54"/>
      <c r="E150" s="54"/>
      <c r="F150" s="54"/>
      <c r="G150" s="54"/>
      <c r="H150" s="54"/>
      <c r="I150" s="54"/>
      <c r="J150" s="54"/>
    </row>
    <row r="151" spans="1:10" x14ac:dyDescent="0.35">
      <c r="A151" s="54"/>
      <c r="B151" s="54"/>
      <c r="C151" s="54"/>
      <c r="D151" s="54"/>
      <c r="E151" s="54"/>
      <c r="F151" s="54"/>
      <c r="G151" s="54"/>
      <c r="H151" s="54"/>
      <c r="I151" s="54"/>
      <c r="J151" s="54"/>
    </row>
    <row r="152" spans="1:10" x14ac:dyDescent="0.35">
      <c r="A152" s="54"/>
      <c r="B152" s="54"/>
      <c r="C152" s="54"/>
      <c r="D152" s="54"/>
      <c r="E152" s="54"/>
      <c r="F152" s="54"/>
      <c r="G152" s="54"/>
      <c r="H152" s="54"/>
      <c r="I152" s="54"/>
      <c r="J152" s="54"/>
    </row>
    <row r="153" spans="1:10" x14ac:dyDescent="0.35">
      <c r="A153" s="54"/>
      <c r="B153" s="54"/>
      <c r="C153" s="54"/>
      <c r="D153" s="54"/>
      <c r="E153" s="54"/>
      <c r="F153" s="54"/>
      <c r="G153" s="54"/>
      <c r="H153" s="54"/>
      <c r="I153" s="54"/>
      <c r="J153" s="54"/>
    </row>
    <row r="154" spans="1:10" x14ac:dyDescent="0.35">
      <c r="A154" s="54"/>
      <c r="B154" s="54"/>
      <c r="C154" s="54"/>
      <c r="D154" s="54"/>
      <c r="E154" s="54"/>
      <c r="F154" s="54"/>
      <c r="G154" s="54"/>
      <c r="H154" s="54"/>
      <c r="I154" s="54"/>
      <c r="J154" s="54"/>
    </row>
    <row r="155" spans="1:10" x14ac:dyDescent="0.35">
      <c r="A155" s="54"/>
      <c r="B155" s="54"/>
      <c r="C155" s="54"/>
      <c r="D155" s="54"/>
      <c r="E155" s="54"/>
      <c r="F155" s="54"/>
      <c r="G155" s="54"/>
      <c r="H155" s="54"/>
      <c r="I155" s="54"/>
      <c r="J155" s="54"/>
    </row>
    <row r="156" spans="1:10" x14ac:dyDescent="0.35">
      <c r="A156" s="54"/>
      <c r="B156" s="54"/>
      <c r="C156" s="54"/>
      <c r="D156" s="54"/>
      <c r="E156" s="54"/>
      <c r="F156" s="54"/>
      <c r="G156" s="54"/>
      <c r="H156" s="54"/>
      <c r="I156" s="54"/>
      <c r="J156" s="54"/>
    </row>
    <row r="157" spans="1:10" x14ac:dyDescent="0.35">
      <c r="A157" s="54"/>
      <c r="B157" s="54"/>
      <c r="C157" s="54"/>
      <c r="D157" s="54"/>
      <c r="E157" s="54"/>
      <c r="F157" s="54"/>
      <c r="G157" s="54"/>
      <c r="H157" s="54"/>
      <c r="I157" s="54"/>
      <c r="J157" s="54"/>
    </row>
    <row r="158" spans="1:10" x14ac:dyDescent="0.35">
      <c r="A158" s="54"/>
      <c r="B158" s="54"/>
      <c r="C158" s="54"/>
      <c r="D158" s="54"/>
      <c r="E158" s="54"/>
      <c r="F158" s="54"/>
      <c r="G158" s="54"/>
      <c r="H158" s="54"/>
      <c r="I158" s="54"/>
      <c r="J158" s="54"/>
    </row>
    <row r="159" spans="1:10" x14ac:dyDescent="0.35">
      <c r="A159" s="54"/>
      <c r="B159" s="54"/>
      <c r="C159" s="54"/>
      <c r="D159" s="54"/>
      <c r="E159" s="54"/>
      <c r="F159" s="54"/>
      <c r="G159" s="54"/>
      <c r="H159" s="54"/>
      <c r="I159" s="54"/>
      <c r="J159" s="54"/>
    </row>
    <row r="160" spans="1:10" x14ac:dyDescent="0.35">
      <c r="A160" s="54"/>
      <c r="B160" s="54"/>
      <c r="C160" s="54"/>
      <c r="D160" s="54"/>
      <c r="E160" s="54"/>
      <c r="F160" s="54"/>
      <c r="G160" s="54"/>
      <c r="H160" s="54"/>
      <c r="I160" s="54"/>
      <c r="J160" s="54"/>
    </row>
    <row r="161" spans="1:10" x14ac:dyDescent="0.35">
      <c r="A161" s="54"/>
      <c r="B161" s="54"/>
      <c r="C161" s="54"/>
      <c r="D161" s="54"/>
      <c r="E161" s="54"/>
      <c r="F161" s="54"/>
      <c r="G161" s="54"/>
      <c r="H161" s="54"/>
      <c r="I161" s="54"/>
      <c r="J161" s="54"/>
    </row>
    <row r="162" spans="1:10" x14ac:dyDescent="0.35">
      <c r="A162" s="54"/>
      <c r="B162" s="54"/>
      <c r="C162" s="54"/>
      <c r="D162" s="54"/>
      <c r="E162" s="54"/>
      <c r="F162" s="54"/>
      <c r="G162" s="54"/>
      <c r="H162" s="54"/>
      <c r="I162" s="54"/>
      <c r="J162" s="54"/>
    </row>
    <row r="163" spans="1:10" x14ac:dyDescent="0.35">
      <c r="A163" s="54"/>
      <c r="B163" s="54"/>
      <c r="C163" s="54"/>
      <c r="D163" s="54"/>
      <c r="E163" s="54"/>
      <c r="F163" s="54"/>
      <c r="G163" s="54"/>
      <c r="H163" s="54"/>
      <c r="I163" s="54"/>
      <c r="J163" s="54"/>
    </row>
    <row r="164" spans="1:10" x14ac:dyDescent="0.35">
      <c r="A164" s="54"/>
      <c r="B164" s="54"/>
      <c r="C164" s="54"/>
      <c r="D164" s="54"/>
      <c r="E164" s="54"/>
      <c r="F164" s="54"/>
      <c r="G164" s="54"/>
      <c r="H164" s="54"/>
      <c r="I164" s="54"/>
      <c r="J164" s="54"/>
    </row>
    <row r="165" spans="1:10" x14ac:dyDescent="0.35">
      <c r="A165" s="54"/>
      <c r="B165" s="54"/>
      <c r="C165" s="54"/>
      <c r="D165" s="54"/>
      <c r="E165" s="54"/>
      <c r="F165" s="54"/>
      <c r="G165" s="54"/>
      <c r="H165" s="54"/>
      <c r="I165" s="54"/>
      <c r="J165" s="54"/>
    </row>
    <row r="166" spans="1:10" x14ac:dyDescent="0.35">
      <c r="A166" s="54"/>
      <c r="B166" s="54"/>
      <c r="C166" s="54"/>
      <c r="D166" s="54"/>
      <c r="E166" s="54"/>
      <c r="F166" s="54"/>
      <c r="G166" s="54"/>
      <c r="H166" s="54"/>
      <c r="I166" s="54"/>
      <c r="J166" s="54"/>
    </row>
    <row r="167" spans="1:10" x14ac:dyDescent="0.35">
      <c r="A167" s="54"/>
      <c r="B167" s="54"/>
      <c r="C167" s="54"/>
      <c r="D167" s="54"/>
      <c r="E167" s="54"/>
      <c r="F167" s="54"/>
      <c r="G167" s="54"/>
      <c r="H167" s="54"/>
      <c r="I167" s="54"/>
      <c r="J167" s="54"/>
    </row>
    <row r="168" spans="1:10" x14ac:dyDescent="0.35">
      <c r="A168" s="54"/>
      <c r="B168" s="54"/>
      <c r="C168" s="54"/>
      <c r="D168" s="54"/>
      <c r="E168" s="54"/>
      <c r="F168" s="54"/>
      <c r="G168" s="54"/>
      <c r="H168" s="54"/>
      <c r="I168" s="54"/>
      <c r="J168" s="54"/>
    </row>
    <row r="169" spans="1:10" x14ac:dyDescent="0.35">
      <c r="A169" s="54"/>
      <c r="B169" s="54"/>
      <c r="C169" s="54"/>
      <c r="D169" s="54"/>
      <c r="E169" s="54"/>
      <c r="F169" s="54"/>
      <c r="G169" s="54"/>
      <c r="H169" s="54"/>
      <c r="I169" s="54"/>
      <c r="J169" s="54"/>
    </row>
    <row r="170" spans="1:10" x14ac:dyDescent="0.35">
      <c r="A170" s="54"/>
      <c r="B170" s="54"/>
      <c r="C170" s="54"/>
      <c r="D170" s="54"/>
      <c r="E170" s="54"/>
      <c r="F170" s="54"/>
      <c r="G170" s="54"/>
      <c r="H170" s="54"/>
      <c r="I170" s="54"/>
      <c r="J170" s="54"/>
    </row>
    <row r="171" spans="1:10" x14ac:dyDescent="0.35">
      <c r="A171" s="54"/>
      <c r="B171" s="54"/>
      <c r="C171" s="54"/>
      <c r="D171" s="54"/>
      <c r="E171" s="54"/>
      <c r="F171" s="54"/>
      <c r="G171" s="54"/>
      <c r="H171" s="54"/>
      <c r="I171" s="54"/>
      <c r="J171" s="54"/>
    </row>
    <row r="172" spans="1:10" x14ac:dyDescent="0.35">
      <c r="A172" s="54"/>
      <c r="B172" s="54"/>
      <c r="C172" s="54"/>
      <c r="D172" s="54"/>
      <c r="E172" s="54"/>
      <c r="F172" s="54"/>
      <c r="G172" s="54"/>
      <c r="H172" s="54"/>
      <c r="I172" s="54"/>
      <c r="J172" s="54"/>
    </row>
    <row r="173" spans="1:10" x14ac:dyDescent="0.35">
      <c r="A173" s="54"/>
      <c r="B173" s="54"/>
      <c r="C173" s="54"/>
      <c r="D173" s="54"/>
      <c r="E173" s="54"/>
      <c r="F173" s="54"/>
      <c r="G173" s="54"/>
      <c r="H173" s="54"/>
      <c r="I173" s="54"/>
      <c r="J173" s="54"/>
    </row>
    <row r="174" spans="1:10" x14ac:dyDescent="0.35">
      <c r="A174" s="54"/>
      <c r="B174" s="54"/>
      <c r="C174" s="54"/>
      <c r="D174" s="54"/>
      <c r="E174" s="54"/>
      <c r="F174" s="54"/>
      <c r="G174" s="54"/>
      <c r="H174" s="54"/>
      <c r="I174" s="54"/>
      <c r="J174" s="54"/>
    </row>
    <row r="175" spans="1:10" x14ac:dyDescent="0.35">
      <c r="A175" s="54"/>
      <c r="B175" s="54"/>
      <c r="C175" s="54"/>
      <c r="D175" s="54"/>
      <c r="E175" s="54"/>
      <c r="F175" s="54"/>
      <c r="G175" s="54"/>
      <c r="H175" s="54"/>
      <c r="I175" s="54"/>
      <c r="J175" s="54"/>
    </row>
    <row r="176" spans="1:10" x14ac:dyDescent="0.35">
      <c r="A176" s="54"/>
      <c r="B176" s="54"/>
      <c r="C176" s="54"/>
      <c r="D176" s="54"/>
      <c r="E176" s="54"/>
      <c r="F176" s="54"/>
      <c r="G176" s="54"/>
      <c r="H176" s="54"/>
      <c r="I176" s="54"/>
      <c r="J176" s="54"/>
    </row>
    <row r="177" spans="1:10" x14ac:dyDescent="0.35">
      <c r="A177" s="54"/>
      <c r="B177" s="54"/>
      <c r="C177" s="54"/>
      <c r="D177" s="54"/>
      <c r="E177" s="54"/>
      <c r="F177" s="54"/>
      <c r="G177" s="54"/>
      <c r="H177" s="54"/>
      <c r="I177" s="54"/>
      <c r="J177" s="54"/>
    </row>
    <row r="178" spans="1:10" x14ac:dyDescent="0.35">
      <c r="A178" s="54"/>
      <c r="B178" s="54"/>
      <c r="C178" s="54"/>
      <c r="D178" s="54"/>
      <c r="E178" s="54"/>
      <c r="F178" s="54"/>
      <c r="G178" s="54"/>
      <c r="H178" s="54"/>
      <c r="I178" s="54"/>
      <c r="J178" s="54"/>
    </row>
    <row r="179" spans="1:10" x14ac:dyDescent="0.35">
      <c r="A179" s="54"/>
      <c r="B179" s="54"/>
      <c r="C179" s="54"/>
      <c r="D179" s="54"/>
      <c r="E179" s="54"/>
      <c r="F179" s="54"/>
      <c r="G179" s="54"/>
      <c r="H179" s="54"/>
      <c r="I179" s="54"/>
      <c r="J179" s="54"/>
    </row>
    <row r="180" spans="1:10" x14ac:dyDescent="0.35">
      <c r="A180" s="54"/>
      <c r="B180" s="54"/>
      <c r="C180" s="54"/>
      <c r="D180" s="54"/>
      <c r="E180" s="54"/>
      <c r="F180" s="54"/>
      <c r="G180" s="54"/>
      <c r="H180" s="54"/>
      <c r="I180" s="54"/>
      <c r="J180" s="54"/>
    </row>
    <row r="181" spans="1:10" x14ac:dyDescent="0.35">
      <c r="A181" s="54"/>
      <c r="B181" s="54"/>
      <c r="C181" s="54"/>
      <c r="D181" s="54"/>
      <c r="E181" s="54"/>
      <c r="F181" s="54"/>
      <c r="G181" s="54"/>
      <c r="H181" s="54"/>
      <c r="I181" s="54"/>
      <c r="J181" s="54"/>
    </row>
    <row r="182" spans="1:10" x14ac:dyDescent="0.35">
      <c r="A182" s="54"/>
      <c r="B182" s="54"/>
      <c r="C182" s="54"/>
      <c r="D182" s="54"/>
      <c r="E182" s="54"/>
      <c r="F182" s="54"/>
      <c r="G182" s="54"/>
      <c r="H182" s="54"/>
      <c r="I182" s="54"/>
      <c r="J182" s="54"/>
    </row>
    <row r="183" spans="1:10" x14ac:dyDescent="0.35">
      <c r="A183" s="54"/>
      <c r="B183" s="54"/>
      <c r="C183" s="54"/>
      <c r="D183" s="54"/>
      <c r="E183" s="54"/>
      <c r="F183" s="54"/>
      <c r="G183" s="54"/>
      <c r="H183" s="54"/>
      <c r="I183" s="54"/>
      <c r="J183" s="54"/>
    </row>
    <row r="184" spans="1:10" x14ac:dyDescent="0.35">
      <c r="A184" s="54"/>
      <c r="B184" s="54"/>
      <c r="C184" s="54"/>
      <c r="D184" s="54"/>
      <c r="E184" s="54"/>
      <c r="F184" s="54"/>
      <c r="G184" s="54"/>
      <c r="H184" s="54"/>
      <c r="I184" s="54"/>
      <c r="J184" s="54"/>
    </row>
    <row r="185" spans="1:10" x14ac:dyDescent="0.35">
      <c r="A185" s="54"/>
      <c r="B185" s="54"/>
      <c r="C185" s="54"/>
      <c r="D185" s="54"/>
      <c r="E185" s="54"/>
      <c r="F185" s="54"/>
      <c r="G185" s="54"/>
      <c r="H185" s="54"/>
      <c r="I185" s="54"/>
      <c r="J185" s="54"/>
    </row>
    <row r="186" spans="1:10" x14ac:dyDescent="0.35">
      <c r="A186" s="54"/>
      <c r="B186" s="54"/>
      <c r="C186" s="54"/>
      <c r="D186" s="54"/>
      <c r="E186" s="54"/>
      <c r="F186" s="54"/>
      <c r="G186" s="54"/>
      <c r="H186" s="54"/>
      <c r="I186" s="54"/>
      <c r="J186" s="54"/>
    </row>
    <row r="187" spans="1:10" x14ac:dyDescent="0.35">
      <c r="A187" s="54"/>
      <c r="B187" s="54"/>
      <c r="C187" s="54"/>
      <c r="D187" s="54"/>
      <c r="E187" s="54"/>
      <c r="F187" s="54"/>
      <c r="G187" s="54"/>
      <c r="H187" s="54"/>
      <c r="I187" s="54"/>
      <c r="J187" s="54"/>
    </row>
    <row r="188" spans="1:10" x14ac:dyDescent="0.35">
      <c r="A188" s="54"/>
      <c r="B188" s="54"/>
      <c r="C188" s="54"/>
      <c r="D188" s="54"/>
      <c r="E188" s="54"/>
      <c r="F188" s="54"/>
      <c r="G188" s="54"/>
      <c r="H188" s="54"/>
      <c r="I188" s="54"/>
      <c r="J188" s="54"/>
    </row>
    <row r="189" spans="1:10" x14ac:dyDescent="0.35">
      <c r="A189" s="54"/>
      <c r="B189" s="54"/>
      <c r="C189" s="54"/>
      <c r="D189" s="54"/>
      <c r="E189" s="54"/>
      <c r="F189" s="54"/>
      <c r="G189" s="54"/>
      <c r="H189" s="54"/>
      <c r="I189" s="54"/>
      <c r="J189" s="54"/>
    </row>
    <row r="190" spans="1:10" x14ac:dyDescent="0.35">
      <c r="A190" s="54"/>
      <c r="B190" s="54"/>
      <c r="C190" s="54"/>
      <c r="D190" s="54"/>
      <c r="E190" s="54"/>
      <c r="F190" s="54"/>
      <c r="G190" s="54"/>
      <c r="H190" s="54"/>
      <c r="I190" s="54"/>
      <c r="J190" s="54"/>
    </row>
    <row r="191" spans="1:10" x14ac:dyDescent="0.35">
      <c r="A191" s="54"/>
      <c r="B191" s="54"/>
      <c r="C191" s="54"/>
      <c r="D191" s="54"/>
      <c r="E191" s="54"/>
      <c r="F191" s="54"/>
      <c r="G191" s="54"/>
      <c r="H191" s="54"/>
      <c r="I191" s="54"/>
      <c r="J191" s="54"/>
    </row>
    <row r="192" spans="1:10" x14ac:dyDescent="0.35">
      <c r="A192" s="54"/>
      <c r="B192" s="54"/>
      <c r="C192" s="54"/>
      <c r="D192" s="54"/>
      <c r="E192" s="54"/>
      <c r="F192" s="54"/>
      <c r="G192" s="54"/>
      <c r="H192" s="54"/>
      <c r="I192" s="54"/>
      <c r="J192" s="54"/>
    </row>
    <row r="193" spans="1:10" x14ac:dyDescent="0.35">
      <c r="A193" s="54"/>
      <c r="B193" s="54"/>
      <c r="C193" s="54"/>
      <c r="D193" s="54"/>
      <c r="E193" s="54"/>
      <c r="F193" s="54"/>
      <c r="G193" s="54"/>
      <c r="H193" s="54"/>
      <c r="I193" s="54"/>
      <c r="J193" s="54"/>
    </row>
    <row r="194" spans="1:10" x14ac:dyDescent="0.35">
      <c r="A194" s="54"/>
      <c r="B194" s="54"/>
      <c r="C194" s="54"/>
      <c r="D194" s="54"/>
      <c r="E194" s="54"/>
      <c r="F194" s="54"/>
      <c r="G194" s="54"/>
      <c r="H194" s="54"/>
      <c r="I194" s="54"/>
      <c r="J194" s="54"/>
    </row>
    <row r="195" spans="1:10" x14ac:dyDescent="0.35">
      <c r="A195" s="54"/>
      <c r="B195" s="54"/>
      <c r="C195" s="54"/>
      <c r="D195" s="54"/>
      <c r="E195" s="54"/>
      <c r="F195" s="54"/>
      <c r="G195" s="54"/>
      <c r="H195" s="54"/>
      <c r="I195" s="54"/>
      <c r="J195" s="54"/>
    </row>
    <row r="196" spans="1:10" x14ac:dyDescent="0.35">
      <c r="A196" s="54"/>
      <c r="B196" s="54"/>
      <c r="C196" s="54"/>
      <c r="D196" s="54"/>
      <c r="E196" s="54"/>
      <c r="F196" s="54"/>
      <c r="G196" s="54"/>
      <c r="H196" s="54"/>
      <c r="I196" s="54"/>
      <c r="J196" s="54"/>
    </row>
    <row r="197" spans="1:10" x14ac:dyDescent="0.35">
      <c r="A197" s="54"/>
      <c r="B197" s="54"/>
      <c r="C197" s="54"/>
      <c r="D197" s="54"/>
      <c r="E197" s="54"/>
      <c r="F197" s="54"/>
      <c r="G197" s="54"/>
      <c r="H197" s="54"/>
      <c r="I197" s="54"/>
      <c r="J197" s="54"/>
    </row>
    <row r="198" spans="1:10" x14ac:dyDescent="0.35">
      <c r="A198" s="54"/>
      <c r="B198" s="54"/>
      <c r="C198" s="54"/>
      <c r="D198" s="54"/>
      <c r="E198" s="54"/>
      <c r="F198" s="54"/>
      <c r="G198" s="54"/>
      <c r="H198" s="54"/>
      <c r="I198" s="54"/>
      <c r="J198" s="54"/>
    </row>
    <row r="199" spans="1:10" x14ac:dyDescent="0.35">
      <c r="A199" s="54"/>
      <c r="B199" s="54"/>
      <c r="C199" s="54"/>
      <c r="D199" s="54"/>
      <c r="E199" s="54"/>
      <c r="F199" s="54"/>
      <c r="G199" s="54"/>
      <c r="H199" s="54"/>
      <c r="I199" s="54"/>
      <c r="J199" s="54"/>
    </row>
    <row r="200" spans="1:10" x14ac:dyDescent="0.35">
      <c r="A200" s="54"/>
      <c r="B200" s="54"/>
      <c r="C200" s="54"/>
      <c r="D200" s="54"/>
      <c r="E200" s="54"/>
      <c r="F200" s="54"/>
      <c r="G200" s="54"/>
      <c r="H200" s="54"/>
      <c r="I200" s="54"/>
      <c r="J200" s="54"/>
    </row>
    <row r="201" spans="1:10" x14ac:dyDescent="0.35">
      <c r="A201" s="54"/>
      <c r="B201" s="54"/>
      <c r="C201" s="54"/>
      <c r="D201" s="54"/>
      <c r="E201" s="54"/>
      <c r="F201" s="54"/>
      <c r="G201" s="54"/>
      <c r="H201" s="54"/>
      <c r="I201" s="54"/>
      <c r="J201" s="54"/>
    </row>
    <row r="202" spans="1:10" x14ac:dyDescent="0.35">
      <c r="A202" s="54"/>
      <c r="B202" s="54"/>
      <c r="C202" s="54"/>
      <c r="D202" s="54"/>
      <c r="E202" s="54"/>
      <c r="F202" s="54"/>
      <c r="G202" s="54"/>
      <c r="H202" s="54"/>
      <c r="I202" s="54"/>
      <c r="J202" s="54"/>
    </row>
    <row r="203" spans="1:10" x14ac:dyDescent="0.35">
      <c r="A203" s="54"/>
      <c r="B203" s="54"/>
      <c r="C203" s="54"/>
      <c r="D203" s="54"/>
      <c r="E203" s="54"/>
      <c r="F203" s="54"/>
      <c r="G203" s="54"/>
      <c r="H203" s="54"/>
      <c r="I203" s="54"/>
      <c r="J203" s="54"/>
    </row>
    <row r="204" spans="1:10" x14ac:dyDescent="0.35">
      <c r="A204" s="54"/>
      <c r="B204" s="54"/>
      <c r="C204" s="54"/>
      <c r="D204" s="54"/>
      <c r="E204" s="54"/>
      <c r="F204" s="54"/>
      <c r="G204" s="54"/>
      <c r="H204" s="54"/>
      <c r="I204" s="54"/>
      <c r="J204" s="54"/>
    </row>
    <row r="205" spans="1:10" x14ac:dyDescent="0.35">
      <c r="A205" s="54"/>
      <c r="B205" s="54"/>
      <c r="C205" s="54"/>
      <c r="D205" s="54"/>
      <c r="E205" s="54"/>
      <c r="F205" s="54"/>
      <c r="G205" s="54"/>
      <c r="H205" s="54"/>
      <c r="I205" s="54"/>
      <c r="J205" s="54"/>
    </row>
    <row r="206" spans="1:10" x14ac:dyDescent="0.35">
      <c r="A206" s="54"/>
      <c r="B206" s="54"/>
      <c r="C206" s="54"/>
      <c r="D206" s="54"/>
      <c r="E206" s="54"/>
      <c r="F206" s="54"/>
      <c r="G206" s="54"/>
      <c r="H206" s="54"/>
      <c r="I206" s="54"/>
      <c r="J206" s="54"/>
    </row>
    <row r="207" spans="1:10" x14ac:dyDescent="0.35">
      <c r="A207" s="54"/>
      <c r="B207" s="54"/>
      <c r="C207" s="54"/>
      <c r="D207" s="54"/>
      <c r="E207" s="54"/>
      <c r="F207" s="54"/>
      <c r="G207" s="54"/>
      <c r="H207" s="54"/>
      <c r="I207" s="54"/>
      <c r="J207" s="54"/>
    </row>
    <row r="208" spans="1:10" x14ac:dyDescent="0.35">
      <c r="A208" s="54"/>
      <c r="B208" s="54"/>
      <c r="C208" s="54"/>
      <c r="D208" s="54"/>
      <c r="E208" s="54"/>
      <c r="F208" s="54"/>
      <c r="G208" s="54"/>
      <c r="H208" s="54"/>
      <c r="I208" s="54"/>
      <c r="J208" s="54"/>
    </row>
    <row r="209" spans="1:10" x14ac:dyDescent="0.35">
      <c r="A209" s="54"/>
      <c r="B209" s="54"/>
      <c r="C209" s="54"/>
      <c r="D209" s="54"/>
      <c r="E209" s="54"/>
      <c r="F209" s="54"/>
      <c r="G209" s="54"/>
      <c r="H209" s="54"/>
      <c r="I209" s="54"/>
      <c r="J209" s="54"/>
    </row>
    <row r="210" spans="1:10" x14ac:dyDescent="0.35">
      <c r="A210" s="54"/>
      <c r="B210" s="54"/>
      <c r="C210" s="54"/>
      <c r="D210" s="54"/>
      <c r="E210" s="54"/>
      <c r="F210" s="54"/>
      <c r="G210" s="54"/>
      <c r="H210" s="54"/>
      <c r="I210" s="54"/>
      <c r="J210" s="54"/>
    </row>
    <row r="211" spans="1:10" x14ac:dyDescent="0.35">
      <c r="A211" s="54"/>
      <c r="B211" s="54"/>
      <c r="C211" s="54"/>
      <c r="D211" s="54"/>
      <c r="E211" s="54"/>
      <c r="F211" s="54"/>
      <c r="G211" s="54"/>
      <c r="H211" s="54"/>
      <c r="I211" s="54"/>
      <c r="J211" s="54"/>
    </row>
    <row r="212" spans="1:10" x14ac:dyDescent="0.35">
      <c r="A212" s="54"/>
      <c r="B212" s="54"/>
      <c r="C212" s="54"/>
      <c r="D212" s="54"/>
      <c r="E212" s="54"/>
      <c r="F212" s="54"/>
      <c r="G212" s="54"/>
      <c r="H212" s="54"/>
      <c r="I212" s="54"/>
      <c r="J212" s="54"/>
    </row>
    <row r="213" spans="1:10" x14ac:dyDescent="0.35">
      <c r="A213" s="54"/>
      <c r="B213" s="54"/>
      <c r="C213" s="54"/>
      <c r="D213" s="54"/>
      <c r="E213" s="54"/>
      <c r="F213" s="54"/>
      <c r="G213" s="54"/>
      <c r="H213" s="54"/>
      <c r="I213" s="54"/>
      <c r="J213" s="54"/>
    </row>
    <row r="214" spans="1:10" x14ac:dyDescent="0.35">
      <c r="A214" s="54"/>
      <c r="B214" s="54"/>
      <c r="C214" s="54"/>
      <c r="D214" s="54"/>
      <c r="E214" s="54"/>
      <c r="F214" s="54"/>
      <c r="G214" s="54"/>
      <c r="H214" s="54"/>
      <c r="I214" s="54"/>
      <c r="J214" s="54"/>
    </row>
    <row r="215" spans="1:10" x14ac:dyDescent="0.35">
      <c r="A215" s="54"/>
      <c r="B215" s="54"/>
      <c r="C215" s="54"/>
      <c r="D215" s="54"/>
      <c r="E215" s="54"/>
      <c r="F215" s="54"/>
      <c r="G215" s="54"/>
      <c r="H215" s="54"/>
      <c r="I215" s="54"/>
      <c r="J215" s="54"/>
    </row>
    <row r="216" spans="1:10" x14ac:dyDescent="0.35">
      <c r="A216" s="54"/>
      <c r="B216" s="54"/>
      <c r="C216" s="54"/>
      <c r="D216" s="54"/>
      <c r="E216" s="54"/>
      <c r="F216" s="54"/>
      <c r="G216" s="54"/>
      <c r="H216" s="54"/>
      <c r="I216" s="54"/>
      <c r="J216" s="54"/>
    </row>
    <row r="217" spans="1:10" x14ac:dyDescent="0.35">
      <c r="A217" s="54"/>
      <c r="B217" s="54"/>
      <c r="C217" s="54"/>
      <c r="D217" s="54"/>
      <c r="E217" s="54"/>
      <c r="F217" s="54"/>
      <c r="G217" s="54"/>
      <c r="H217" s="54"/>
      <c r="I217" s="54"/>
      <c r="J217" s="54"/>
    </row>
    <row r="218" spans="1:10" x14ac:dyDescent="0.35">
      <c r="A218" s="54"/>
      <c r="B218" s="54"/>
      <c r="C218" s="54"/>
      <c r="D218" s="54"/>
      <c r="E218" s="54"/>
      <c r="F218" s="54"/>
      <c r="G218" s="54"/>
      <c r="H218" s="54"/>
      <c r="I218" s="54"/>
      <c r="J218" s="54"/>
    </row>
    <row r="219" spans="1:10" x14ac:dyDescent="0.35">
      <c r="A219" s="54"/>
      <c r="B219" s="54"/>
      <c r="C219" s="54"/>
      <c r="D219" s="54"/>
      <c r="E219" s="54"/>
      <c r="F219" s="54"/>
      <c r="G219" s="54"/>
      <c r="H219" s="54"/>
      <c r="I219" s="54"/>
      <c r="J219" s="54"/>
    </row>
    <row r="220" spans="1:10" x14ac:dyDescent="0.35">
      <c r="A220" s="54"/>
      <c r="B220" s="54"/>
      <c r="C220" s="54"/>
      <c r="D220" s="54"/>
      <c r="E220" s="54"/>
      <c r="F220" s="54"/>
      <c r="G220" s="54"/>
      <c r="H220" s="54"/>
      <c r="I220" s="54"/>
      <c r="J220" s="54"/>
    </row>
    <row r="221" spans="1:10" x14ac:dyDescent="0.35">
      <c r="A221" s="54"/>
      <c r="B221" s="54"/>
      <c r="C221" s="54"/>
      <c r="D221" s="54"/>
      <c r="E221" s="54"/>
      <c r="F221" s="54"/>
      <c r="G221" s="54"/>
      <c r="H221" s="54"/>
      <c r="I221" s="54"/>
      <c r="J221" s="54"/>
    </row>
    <row r="222" spans="1:10" x14ac:dyDescent="0.35">
      <c r="A222" s="54"/>
      <c r="B222" s="54"/>
      <c r="C222" s="54"/>
      <c r="D222" s="54"/>
      <c r="E222" s="54"/>
      <c r="F222" s="54"/>
      <c r="G222" s="54"/>
      <c r="H222" s="54"/>
      <c r="I222" s="54"/>
      <c r="J222" s="54"/>
    </row>
    <row r="223" spans="1:10" x14ac:dyDescent="0.35">
      <c r="A223" s="54"/>
      <c r="B223" s="54"/>
      <c r="C223" s="54"/>
      <c r="D223" s="54"/>
      <c r="E223" s="54"/>
      <c r="F223" s="54"/>
      <c r="G223" s="54"/>
      <c r="H223" s="54"/>
      <c r="I223" s="54"/>
      <c r="J223" s="54"/>
    </row>
    <row r="224" spans="1:10" x14ac:dyDescent="0.35">
      <c r="A224" s="54"/>
      <c r="B224" s="54"/>
      <c r="C224" s="54"/>
      <c r="D224" s="54"/>
      <c r="E224" s="54"/>
      <c r="F224" s="54"/>
      <c r="G224" s="54"/>
      <c r="H224" s="54"/>
      <c r="I224" s="54"/>
      <c r="J224" s="54"/>
    </row>
    <row r="225" spans="1:10" x14ac:dyDescent="0.35">
      <c r="A225" s="54"/>
      <c r="B225" s="54"/>
      <c r="C225" s="54"/>
      <c r="D225" s="54"/>
      <c r="E225" s="54"/>
      <c r="F225" s="54"/>
      <c r="G225" s="54"/>
      <c r="H225" s="54"/>
      <c r="I225" s="54"/>
      <c r="J225" s="54"/>
    </row>
    <row r="226" spans="1:10" x14ac:dyDescent="0.35">
      <c r="A226" s="54"/>
      <c r="B226" s="54"/>
      <c r="C226" s="54"/>
      <c r="D226" s="54"/>
      <c r="E226" s="54"/>
      <c r="F226" s="54"/>
      <c r="G226" s="54"/>
      <c r="H226" s="54"/>
      <c r="I226" s="54"/>
      <c r="J226" s="54"/>
    </row>
    <row r="227" spans="1:10" x14ac:dyDescent="0.35">
      <c r="A227" s="54"/>
      <c r="B227" s="54"/>
      <c r="C227" s="54"/>
      <c r="D227" s="54"/>
      <c r="E227" s="54"/>
      <c r="F227" s="54"/>
      <c r="G227" s="54"/>
      <c r="H227" s="54"/>
      <c r="I227" s="54"/>
      <c r="J227" s="54"/>
    </row>
    <row r="228" spans="1:10" x14ac:dyDescent="0.35">
      <c r="A228" s="54"/>
      <c r="B228" s="54"/>
      <c r="C228" s="54"/>
      <c r="D228" s="54"/>
      <c r="E228" s="54"/>
      <c r="F228" s="54"/>
      <c r="G228" s="54"/>
      <c r="H228" s="54"/>
      <c r="I228" s="54"/>
      <c r="J228" s="54"/>
    </row>
    <row r="229" spans="1:10" x14ac:dyDescent="0.35">
      <c r="A229" s="54"/>
      <c r="B229" s="54"/>
      <c r="C229" s="54"/>
      <c r="D229" s="54"/>
      <c r="E229" s="54"/>
      <c r="F229" s="54"/>
      <c r="G229" s="54"/>
      <c r="H229" s="54"/>
      <c r="I229" s="54"/>
      <c r="J229" s="54"/>
    </row>
    <row r="230" spans="1:10" x14ac:dyDescent="0.35">
      <c r="A230" s="54"/>
      <c r="B230" s="54"/>
      <c r="C230" s="54"/>
      <c r="D230" s="54"/>
      <c r="E230" s="54"/>
      <c r="F230" s="54"/>
      <c r="G230" s="54"/>
      <c r="H230" s="54"/>
      <c r="I230" s="54"/>
      <c r="J230" s="54"/>
    </row>
    <row r="231" spans="1:10" x14ac:dyDescent="0.35">
      <c r="A231" s="54"/>
      <c r="B231" s="54"/>
      <c r="C231" s="54"/>
      <c r="D231" s="54"/>
      <c r="E231" s="54"/>
      <c r="F231" s="54"/>
      <c r="G231" s="54"/>
      <c r="H231" s="54"/>
      <c r="I231" s="54"/>
      <c r="J231" s="54"/>
    </row>
    <row r="232" spans="1:10" x14ac:dyDescent="0.35">
      <c r="A232" s="54"/>
      <c r="B232" s="54"/>
      <c r="C232" s="54"/>
      <c r="D232" s="54"/>
      <c r="E232" s="54"/>
      <c r="F232" s="54"/>
      <c r="G232" s="54"/>
      <c r="H232" s="54"/>
      <c r="I232" s="54"/>
      <c r="J232" s="54"/>
    </row>
    <row r="233" spans="1:10" x14ac:dyDescent="0.35">
      <c r="A233" s="54"/>
      <c r="B233" s="54"/>
      <c r="C233" s="54"/>
      <c r="D233" s="54"/>
      <c r="E233" s="54"/>
      <c r="F233" s="54"/>
      <c r="G233" s="54"/>
      <c r="H233" s="54"/>
      <c r="I233" s="54"/>
      <c r="J233" s="54"/>
    </row>
    <row r="234" spans="1:10" x14ac:dyDescent="0.35">
      <c r="A234" s="54"/>
      <c r="B234" s="54"/>
      <c r="C234" s="54"/>
      <c r="D234" s="54"/>
      <c r="E234" s="54"/>
      <c r="F234" s="54"/>
      <c r="G234" s="54"/>
      <c r="H234" s="54"/>
      <c r="I234" s="54"/>
      <c r="J234" s="54"/>
    </row>
    <row r="235" spans="1:10" x14ac:dyDescent="0.35">
      <c r="A235" s="54"/>
      <c r="B235" s="54"/>
      <c r="C235" s="54"/>
      <c r="D235" s="54"/>
      <c r="E235" s="54"/>
      <c r="F235" s="54"/>
      <c r="G235" s="54"/>
      <c r="H235" s="54"/>
      <c r="I235" s="54"/>
      <c r="J235" s="54"/>
    </row>
    <row r="236" spans="1:10" x14ac:dyDescent="0.35">
      <c r="A236" s="54"/>
      <c r="B236" s="54"/>
      <c r="C236" s="54"/>
      <c r="D236" s="54"/>
      <c r="E236" s="54"/>
      <c r="F236" s="54"/>
      <c r="G236" s="54"/>
      <c r="H236" s="54"/>
      <c r="I236" s="54"/>
      <c r="J236" s="54"/>
    </row>
    <row r="237" spans="1:10" x14ac:dyDescent="0.35">
      <c r="A237" s="54"/>
      <c r="B237" s="54"/>
      <c r="C237" s="54"/>
      <c r="D237" s="54"/>
      <c r="E237" s="54"/>
      <c r="F237" s="54"/>
      <c r="G237" s="54"/>
      <c r="H237" s="54"/>
      <c r="I237" s="54"/>
      <c r="J237" s="54"/>
    </row>
    <row r="238" spans="1:10" x14ac:dyDescent="0.35">
      <c r="A238" s="54"/>
      <c r="B238" s="54"/>
      <c r="C238" s="54"/>
      <c r="D238" s="54"/>
      <c r="E238" s="54"/>
      <c r="F238" s="54"/>
      <c r="G238" s="54"/>
      <c r="H238" s="54"/>
      <c r="I238" s="54"/>
      <c r="J238" s="54"/>
    </row>
    <row r="239" spans="1:10" x14ac:dyDescent="0.35">
      <c r="A239" s="54"/>
      <c r="B239" s="54"/>
      <c r="C239" s="54"/>
      <c r="D239" s="54"/>
      <c r="E239" s="54"/>
      <c r="F239" s="54"/>
      <c r="G239" s="54"/>
      <c r="H239" s="54"/>
      <c r="I239" s="54"/>
      <c r="J239" s="54"/>
    </row>
    <row r="240" spans="1:10" x14ac:dyDescent="0.35">
      <c r="A240" s="54"/>
      <c r="B240" s="54"/>
      <c r="C240" s="54"/>
      <c r="D240" s="54"/>
      <c r="E240" s="54"/>
      <c r="F240" s="54"/>
      <c r="G240" s="54"/>
      <c r="H240" s="54"/>
      <c r="I240" s="54"/>
      <c r="J240" s="54"/>
    </row>
    <row r="241" spans="1:10" x14ac:dyDescent="0.35">
      <c r="A241" s="54"/>
      <c r="B241" s="54"/>
      <c r="C241" s="54"/>
      <c r="D241" s="54"/>
      <c r="E241" s="54"/>
      <c r="F241" s="54"/>
      <c r="G241" s="54"/>
      <c r="H241" s="54"/>
      <c r="I241" s="54"/>
      <c r="J241" s="54"/>
    </row>
    <row r="242" spans="1:10" x14ac:dyDescent="0.35">
      <c r="A242" s="54"/>
      <c r="B242" s="54"/>
      <c r="C242" s="54"/>
      <c r="D242" s="54"/>
      <c r="E242" s="54"/>
      <c r="F242" s="54"/>
      <c r="G242" s="54"/>
      <c r="H242" s="54"/>
      <c r="I242" s="54"/>
      <c r="J242" s="54"/>
    </row>
    <row r="243" spans="1:10" x14ac:dyDescent="0.35">
      <c r="A243" s="54"/>
      <c r="B243" s="54"/>
      <c r="C243" s="54"/>
      <c r="D243" s="54"/>
      <c r="E243" s="54"/>
      <c r="F243" s="54"/>
      <c r="G243" s="54"/>
      <c r="H243" s="54"/>
      <c r="I243" s="54"/>
      <c r="J243" s="54"/>
    </row>
    <row r="244" spans="1:10" x14ac:dyDescent="0.35">
      <c r="A244" s="54"/>
      <c r="B244" s="54"/>
      <c r="C244" s="54"/>
      <c r="D244" s="54"/>
      <c r="E244" s="54"/>
      <c r="F244" s="54"/>
      <c r="G244" s="54"/>
      <c r="H244" s="54"/>
      <c r="I244" s="54"/>
      <c r="J244" s="54"/>
    </row>
    <row r="245" spans="1:10" x14ac:dyDescent="0.35">
      <c r="A245" s="54"/>
      <c r="B245" s="54"/>
      <c r="C245" s="54"/>
      <c r="D245" s="54"/>
      <c r="E245" s="54"/>
      <c r="F245" s="54"/>
      <c r="G245" s="54"/>
      <c r="H245" s="54"/>
      <c r="I245" s="54"/>
      <c r="J245" s="54"/>
    </row>
    <row r="246" spans="1:10" x14ac:dyDescent="0.35">
      <c r="A246" s="54"/>
      <c r="B246" s="54"/>
      <c r="C246" s="54"/>
      <c r="D246" s="54"/>
      <c r="E246" s="54"/>
      <c r="F246" s="54"/>
      <c r="G246" s="54"/>
      <c r="H246" s="54"/>
      <c r="I246" s="54"/>
      <c r="J246" s="54"/>
    </row>
    <row r="247" spans="1:10" x14ac:dyDescent="0.35">
      <c r="A247" s="54"/>
      <c r="B247" s="54"/>
      <c r="C247" s="54"/>
      <c r="D247" s="54"/>
      <c r="E247" s="54"/>
      <c r="F247" s="54"/>
      <c r="G247" s="54"/>
      <c r="H247" s="54"/>
      <c r="I247" s="54"/>
      <c r="J247" s="54"/>
    </row>
    <row r="248" spans="1:10" x14ac:dyDescent="0.35">
      <c r="A248" s="54"/>
      <c r="B248" s="54"/>
      <c r="C248" s="54"/>
      <c r="D248" s="54"/>
      <c r="E248" s="54"/>
      <c r="F248" s="54"/>
      <c r="G248" s="54"/>
      <c r="H248" s="54"/>
      <c r="I248" s="54"/>
      <c r="J248" s="54"/>
    </row>
    <row r="249" spans="1:10" x14ac:dyDescent="0.35">
      <c r="A249" s="54"/>
      <c r="B249" s="54"/>
      <c r="C249" s="54"/>
      <c r="D249" s="54"/>
      <c r="E249" s="54"/>
      <c r="F249" s="54"/>
      <c r="G249" s="54"/>
      <c r="H249" s="54"/>
      <c r="I249" s="54"/>
      <c r="J249" s="54"/>
    </row>
    <row r="250" spans="1:10" x14ac:dyDescent="0.35">
      <c r="A250" s="54"/>
      <c r="B250" s="54"/>
      <c r="C250" s="54"/>
      <c r="D250" s="54"/>
      <c r="E250" s="54"/>
      <c r="F250" s="54"/>
      <c r="G250" s="54"/>
      <c r="H250" s="54"/>
      <c r="I250" s="54"/>
      <c r="J250" s="54"/>
    </row>
    <row r="251" spans="1:10" x14ac:dyDescent="0.35">
      <c r="A251" s="54"/>
      <c r="B251" s="54"/>
      <c r="C251" s="54"/>
      <c r="D251" s="54"/>
      <c r="E251" s="54"/>
      <c r="F251" s="54"/>
      <c r="G251" s="54"/>
      <c r="H251" s="54"/>
      <c r="I251" s="54"/>
      <c r="J251" s="54"/>
    </row>
    <row r="252" spans="1:10" x14ac:dyDescent="0.35">
      <c r="A252" s="54"/>
      <c r="B252" s="54"/>
      <c r="C252" s="54"/>
      <c r="D252" s="54"/>
      <c r="E252" s="54"/>
      <c r="F252" s="54"/>
      <c r="G252" s="54"/>
      <c r="H252" s="54"/>
      <c r="I252" s="54"/>
      <c r="J252" s="54"/>
    </row>
    <row r="253" spans="1:10" x14ac:dyDescent="0.35">
      <c r="A253" s="54"/>
      <c r="B253" s="54"/>
      <c r="C253" s="54"/>
      <c r="D253" s="54"/>
      <c r="E253" s="54"/>
      <c r="F253" s="54"/>
      <c r="G253" s="54"/>
      <c r="H253" s="54"/>
      <c r="I253" s="54"/>
      <c r="J253" s="54"/>
    </row>
    <row r="254" spans="1:10" x14ac:dyDescent="0.35">
      <c r="A254" s="54"/>
      <c r="B254" s="54"/>
      <c r="C254" s="54"/>
      <c r="D254" s="54"/>
      <c r="E254" s="54"/>
      <c r="F254" s="54"/>
      <c r="G254" s="54"/>
      <c r="H254" s="54"/>
      <c r="I254" s="54"/>
      <c r="J254" s="54"/>
    </row>
    <row r="255" spans="1:10" x14ac:dyDescent="0.35">
      <c r="A255" s="54"/>
      <c r="B255" s="54"/>
      <c r="C255" s="54"/>
      <c r="D255" s="54"/>
      <c r="E255" s="54"/>
      <c r="F255" s="54"/>
      <c r="G255" s="54"/>
      <c r="H255" s="54"/>
      <c r="I255" s="54"/>
      <c r="J255" s="54"/>
    </row>
    <row r="256" spans="1:10" x14ac:dyDescent="0.35">
      <c r="A256" s="54"/>
      <c r="B256" s="54"/>
      <c r="C256" s="54"/>
      <c r="D256" s="54"/>
      <c r="E256" s="54"/>
      <c r="F256" s="54"/>
      <c r="G256" s="54"/>
      <c r="H256" s="54"/>
      <c r="I256" s="54"/>
      <c r="J256" s="54"/>
    </row>
    <row r="257" spans="1:10" x14ac:dyDescent="0.35">
      <c r="A257" s="54"/>
      <c r="B257" s="54"/>
      <c r="C257" s="54"/>
      <c r="D257" s="54"/>
      <c r="E257" s="54"/>
      <c r="F257" s="54"/>
      <c r="G257" s="54"/>
      <c r="H257" s="54"/>
      <c r="I257" s="54"/>
      <c r="J257" s="54"/>
    </row>
    <row r="258" spans="1:10" x14ac:dyDescent="0.35">
      <c r="A258" s="54"/>
      <c r="B258" s="54"/>
      <c r="C258" s="54"/>
      <c r="D258" s="54"/>
      <c r="E258" s="54"/>
      <c r="F258" s="54"/>
      <c r="G258" s="54"/>
      <c r="H258" s="54"/>
      <c r="I258" s="54"/>
      <c r="J258" s="54"/>
    </row>
    <row r="259" spans="1:10" x14ac:dyDescent="0.35">
      <c r="A259" s="54"/>
      <c r="B259" s="54"/>
      <c r="C259" s="54"/>
      <c r="D259" s="54"/>
      <c r="E259" s="54"/>
      <c r="F259" s="54"/>
      <c r="G259" s="54"/>
      <c r="H259" s="54"/>
      <c r="I259" s="54"/>
      <c r="J259" s="54"/>
    </row>
    <row r="260" spans="1:10" x14ac:dyDescent="0.35">
      <c r="A260" s="54"/>
      <c r="B260" s="54"/>
      <c r="C260" s="54"/>
      <c r="D260" s="54"/>
      <c r="E260" s="54"/>
      <c r="F260" s="54"/>
      <c r="G260" s="54"/>
      <c r="H260" s="54"/>
      <c r="I260" s="54"/>
      <c r="J260" s="54"/>
    </row>
    <row r="261" spans="1:10" x14ac:dyDescent="0.35">
      <c r="A261" s="54"/>
      <c r="B261" s="54"/>
      <c r="C261" s="54"/>
      <c r="D261" s="54"/>
      <c r="E261" s="54"/>
      <c r="F261" s="54"/>
      <c r="G261" s="54"/>
      <c r="H261" s="54"/>
      <c r="I261" s="54"/>
      <c r="J261" s="54"/>
    </row>
    <row r="262" spans="1:10" x14ac:dyDescent="0.35">
      <c r="A262" s="54"/>
      <c r="B262" s="54"/>
      <c r="C262" s="54"/>
      <c r="D262" s="54"/>
      <c r="E262" s="54"/>
      <c r="F262" s="54"/>
      <c r="G262" s="54"/>
      <c r="H262" s="54"/>
      <c r="I262" s="54"/>
      <c r="J262" s="54"/>
    </row>
    <row r="263" spans="1:10" x14ac:dyDescent="0.35">
      <c r="A263" s="54"/>
      <c r="B263" s="54"/>
      <c r="C263" s="54"/>
      <c r="D263" s="54"/>
      <c r="E263" s="54"/>
      <c r="F263" s="54"/>
      <c r="G263" s="54"/>
      <c r="H263" s="54"/>
      <c r="I263" s="54"/>
      <c r="J263" s="54"/>
    </row>
    <row r="264" spans="1:10" x14ac:dyDescent="0.35">
      <c r="A264" s="54"/>
      <c r="B264" s="54"/>
      <c r="C264" s="54"/>
      <c r="D264" s="54"/>
      <c r="E264" s="54"/>
      <c r="F264" s="54"/>
      <c r="G264" s="54"/>
      <c r="H264" s="54"/>
      <c r="I264" s="54"/>
      <c r="J264" s="54"/>
    </row>
    <row r="265" spans="1:10" x14ac:dyDescent="0.35">
      <c r="A265" s="54"/>
      <c r="B265" s="54"/>
      <c r="C265" s="54"/>
      <c r="D265" s="54"/>
      <c r="E265" s="54"/>
      <c r="F265" s="54"/>
      <c r="G265" s="54"/>
      <c r="H265" s="54"/>
      <c r="I265" s="54"/>
      <c r="J265" s="54"/>
    </row>
    <row r="266" spans="1:10" x14ac:dyDescent="0.35">
      <c r="A266" s="54"/>
      <c r="B266" s="54"/>
      <c r="C266" s="54"/>
      <c r="D266" s="54"/>
      <c r="E266" s="54"/>
      <c r="F266" s="54"/>
      <c r="G266" s="54"/>
      <c r="H266" s="54"/>
      <c r="I266" s="54"/>
      <c r="J266" s="54"/>
    </row>
    <row r="267" spans="1:10" x14ac:dyDescent="0.35">
      <c r="A267" s="54"/>
      <c r="B267" s="54"/>
      <c r="C267" s="54"/>
      <c r="D267" s="54"/>
      <c r="E267" s="54"/>
      <c r="F267" s="54"/>
      <c r="G267" s="54"/>
      <c r="H267" s="54"/>
      <c r="I267" s="54"/>
      <c r="J267" s="54"/>
    </row>
    <row r="268" spans="1:10" x14ac:dyDescent="0.35">
      <c r="A268" s="54"/>
      <c r="B268" s="54"/>
      <c r="C268" s="54"/>
      <c r="D268" s="54"/>
      <c r="E268" s="54"/>
      <c r="F268" s="54"/>
      <c r="G268" s="54"/>
      <c r="H268" s="54"/>
      <c r="I268" s="54"/>
      <c r="J268" s="54"/>
    </row>
    <row r="269" spans="1:10" x14ac:dyDescent="0.35">
      <c r="A269" s="54"/>
      <c r="B269" s="54"/>
      <c r="C269" s="54"/>
      <c r="D269" s="54"/>
      <c r="E269" s="54"/>
      <c r="F269" s="54"/>
      <c r="G269" s="54"/>
      <c r="H269" s="54"/>
      <c r="I269" s="54"/>
      <c r="J269" s="54"/>
    </row>
    <row r="270" spans="1:10" x14ac:dyDescent="0.35">
      <c r="A270" s="54"/>
      <c r="B270" s="54"/>
      <c r="C270" s="54"/>
      <c r="D270" s="54"/>
      <c r="E270" s="54"/>
      <c r="F270" s="54"/>
      <c r="G270" s="54"/>
      <c r="H270" s="54"/>
      <c r="I270" s="54"/>
      <c r="J270" s="54"/>
    </row>
    <row r="271" spans="1:10" x14ac:dyDescent="0.35">
      <c r="A271" s="54"/>
      <c r="B271" s="54"/>
      <c r="C271" s="54"/>
      <c r="D271" s="54"/>
      <c r="E271" s="54"/>
      <c r="F271" s="54"/>
      <c r="G271" s="54"/>
      <c r="H271" s="54"/>
      <c r="I271" s="54"/>
      <c r="J271" s="54"/>
    </row>
    <row r="272" spans="1:10" x14ac:dyDescent="0.35">
      <c r="A272" s="54"/>
      <c r="B272" s="54"/>
      <c r="C272" s="54"/>
      <c r="D272" s="54"/>
      <c r="E272" s="54"/>
      <c r="F272" s="54"/>
      <c r="G272" s="54"/>
      <c r="H272" s="54"/>
      <c r="I272" s="54"/>
      <c r="J272" s="54"/>
    </row>
    <row r="273" spans="1:10" x14ac:dyDescent="0.35">
      <c r="A273" s="54"/>
      <c r="B273" s="54"/>
      <c r="C273" s="54"/>
      <c r="D273" s="54"/>
      <c r="E273" s="54"/>
      <c r="F273" s="54"/>
      <c r="G273" s="54"/>
      <c r="H273" s="54"/>
      <c r="I273" s="54"/>
      <c r="J273" s="54"/>
    </row>
    <row r="274" spans="1:10" x14ac:dyDescent="0.35">
      <c r="A274" s="54"/>
      <c r="B274" s="54"/>
      <c r="C274" s="54"/>
      <c r="D274" s="54"/>
      <c r="E274" s="54"/>
      <c r="F274" s="54"/>
      <c r="G274" s="54"/>
      <c r="H274" s="54"/>
      <c r="I274" s="54"/>
      <c r="J274" s="54"/>
    </row>
    <row r="275" spans="1:10" x14ac:dyDescent="0.35">
      <c r="A275" s="54"/>
      <c r="B275" s="54"/>
      <c r="C275" s="54"/>
      <c r="D275" s="54"/>
      <c r="E275" s="54"/>
      <c r="F275" s="54"/>
      <c r="G275" s="54"/>
      <c r="H275" s="54"/>
      <c r="I275" s="54"/>
      <c r="J275" s="54"/>
    </row>
    <row r="276" spans="1:10" x14ac:dyDescent="0.35">
      <c r="A276" s="54"/>
      <c r="B276" s="54"/>
      <c r="C276" s="54"/>
      <c r="D276" s="54"/>
      <c r="E276" s="54"/>
      <c r="F276" s="54"/>
      <c r="G276" s="54"/>
      <c r="H276" s="54"/>
      <c r="I276" s="54"/>
      <c r="J276" s="54"/>
    </row>
    <row r="277" spans="1:10" x14ac:dyDescent="0.35">
      <c r="A277" s="54"/>
      <c r="B277" s="54"/>
      <c r="C277" s="54"/>
      <c r="D277" s="54"/>
      <c r="E277" s="54"/>
      <c r="F277" s="54"/>
      <c r="G277" s="54"/>
      <c r="H277" s="54"/>
      <c r="I277" s="54"/>
      <c r="J277" s="54"/>
    </row>
    <row r="278" spans="1:10" x14ac:dyDescent="0.35">
      <c r="A278" s="54"/>
      <c r="B278" s="54"/>
      <c r="C278" s="54"/>
      <c r="D278" s="54"/>
      <c r="E278" s="54"/>
      <c r="F278" s="54"/>
      <c r="G278" s="54"/>
      <c r="H278" s="54"/>
      <c r="I278" s="54"/>
      <c r="J278" s="54"/>
    </row>
    <row r="279" spans="1:10" x14ac:dyDescent="0.35">
      <c r="A279" s="54"/>
      <c r="B279" s="54"/>
      <c r="C279" s="54"/>
      <c r="D279" s="54"/>
      <c r="E279" s="54"/>
      <c r="F279" s="54"/>
      <c r="G279" s="54"/>
      <c r="H279" s="54"/>
      <c r="I279" s="54"/>
      <c r="J279" s="54"/>
    </row>
    <row r="280" spans="1:10" x14ac:dyDescent="0.35">
      <c r="A280" s="54"/>
      <c r="B280" s="54"/>
      <c r="C280" s="54"/>
      <c r="D280" s="54"/>
      <c r="E280" s="54"/>
      <c r="F280" s="54"/>
      <c r="G280" s="54"/>
      <c r="H280" s="54"/>
      <c r="I280" s="54"/>
      <c r="J280" s="54"/>
    </row>
    <row r="281" spans="1:10" x14ac:dyDescent="0.35">
      <c r="A281" s="54"/>
      <c r="B281" s="54"/>
      <c r="C281" s="54"/>
      <c r="D281" s="54"/>
      <c r="E281" s="54"/>
      <c r="F281" s="54"/>
      <c r="G281" s="54"/>
      <c r="H281" s="54"/>
      <c r="I281" s="54"/>
      <c r="J281" s="54"/>
    </row>
    <row r="282" spans="1:10" x14ac:dyDescent="0.35">
      <c r="A282" s="54"/>
      <c r="B282" s="54"/>
      <c r="C282" s="54"/>
      <c r="D282" s="54"/>
      <c r="E282" s="54"/>
      <c r="F282" s="54"/>
      <c r="G282" s="54"/>
      <c r="H282" s="54"/>
      <c r="I282" s="54"/>
      <c r="J282" s="54"/>
    </row>
    <row r="283" spans="1:10" x14ac:dyDescent="0.35">
      <c r="A283" s="54"/>
      <c r="B283" s="54"/>
      <c r="C283" s="54"/>
      <c r="D283" s="54"/>
      <c r="E283" s="54"/>
      <c r="F283" s="54"/>
      <c r="G283" s="54"/>
      <c r="H283" s="54"/>
      <c r="I283" s="54"/>
      <c r="J283" s="54"/>
    </row>
    <row r="284" spans="1:10" x14ac:dyDescent="0.35">
      <c r="A284" s="54"/>
      <c r="B284" s="54"/>
      <c r="C284" s="54"/>
      <c r="D284" s="54"/>
      <c r="E284" s="54"/>
      <c r="F284" s="54"/>
      <c r="G284" s="54"/>
      <c r="H284" s="54"/>
      <c r="I284" s="54"/>
      <c r="J284" s="54"/>
    </row>
    <row r="285" spans="1:10" x14ac:dyDescent="0.35">
      <c r="A285" s="54"/>
      <c r="B285" s="54"/>
      <c r="C285" s="54"/>
      <c r="D285" s="54"/>
      <c r="E285" s="54"/>
      <c r="F285" s="54"/>
      <c r="G285" s="54"/>
      <c r="H285" s="54"/>
      <c r="I285" s="54"/>
      <c r="J285" s="54"/>
    </row>
    <row r="286" spans="1:10" x14ac:dyDescent="0.35">
      <c r="A286" s="54"/>
      <c r="B286" s="54"/>
      <c r="C286" s="54"/>
      <c r="D286" s="54"/>
      <c r="E286" s="54"/>
      <c r="F286" s="54"/>
      <c r="G286" s="54"/>
      <c r="H286" s="54"/>
      <c r="I286" s="54"/>
      <c r="J286" s="54"/>
    </row>
    <row r="287" spans="1:10" x14ac:dyDescent="0.35">
      <c r="A287" s="54"/>
      <c r="B287" s="54"/>
      <c r="C287" s="54"/>
      <c r="D287" s="54"/>
      <c r="E287" s="54"/>
      <c r="F287" s="54"/>
      <c r="G287" s="54"/>
      <c r="H287" s="54"/>
      <c r="I287" s="54"/>
      <c r="J287" s="54"/>
    </row>
    <row r="288" spans="1:10" x14ac:dyDescent="0.35">
      <c r="A288" s="54"/>
      <c r="B288" s="54"/>
      <c r="C288" s="54"/>
      <c r="D288" s="54"/>
      <c r="E288" s="54"/>
      <c r="F288" s="54"/>
      <c r="G288" s="54"/>
      <c r="H288" s="54"/>
      <c r="I288" s="54"/>
      <c r="J288" s="54"/>
    </row>
    <row r="289" spans="1:10" x14ac:dyDescent="0.35">
      <c r="A289" s="54"/>
      <c r="B289" s="54"/>
      <c r="C289" s="54"/>
      <c r="D289" s="54"/>
      <c r="E289" s="54"/>
      <c r="F289" s="54"/>
      <c r="G289" s="54"/>
      <c r="H289" s="54"/>
      <c r="I289" s="54"/>
      <c r="J289" s="54"/>
    </row>
    <row r="290" spans="1:10" x14ac:dyDescent="0.35">
      <c r="A290" s="54"/>
      <c r="B290" s="54"/>
      <c r="C290" s="54"/>
      <c r="D290" s="54"/>
      <c r="E290" s="54"/>
      <c r="F290" s="54"/>
      <c r="G290" s="54"/>
      <c r="H290" s="54"/>
      <c r="I290" s="54"/>
      <c r="J290" s="54"/>
    </row>
    <row r="291" spans="1:10" x14ac:dyDescent="0.35">
      <c r="A291" s="54"/>
      <c r="B291" s="54"/>
      <c r="C291" s="54"/>
      <c r="D291" s="54"/>
      <c r="E291" s="54"/>
      <c r="F291" s="54"/>
      <c r="G291" s="54"/>
      <c r="H291" s="54"/>
      <c r="I291" s="54"/>
      <c r="J291" s="54"/>
    </row>
    <row r="292" spans="1:10" x14ac:dyDescent="0.35">
      <c r="A292" s="54"/>
      <c r="B292" s="54"/>
      <c r="C292" s="54"/>
      <c r="D292" s="54"/>
      <c r="E292" s="54"/>
      <c r="F292" s="54"/>
      <c r="G292" s="54"/>
      <c r="H292" s="54"/>
      <c r="I292" s="54"/>
      <c r="J292" s="54"/>
    </row>
    <row r="293" spans="1:10" x14ac:dyDescent="0.35">
      <c r="A293" s="54"/>
      <c r="B293" s="54"/>
      <c r="C293" s="54"/>
      <c r="D293" s="54"/>
      <c r="E293" s="54"/>
      <c r="F293" s="54"/>
      <c r="G293" s="54"/>
      <c r="H293" s="54"/>
      <c r="I293" s="54"/>
      <c r="J293" s="54"/>
    </row>
    <row r="294" spans="1:10" x14ac:dyDescent="0.35">
      <c r="A294" s="54"/>
      <c r="B294" s="54"/>
      <c r="C294" s="54"/>
      <c r="D294" s="54"/>
      <c r="E294" s="54"/>
      <c r="F294" s="54"/>
      <c r="G294" s="54"/>
      <c r="H294" s="54"/>
      <c r="I294" s="54"/>
      <c r="J294" s="54"/>
    </row>
    <row r="295" spans="1:10" x14ac:dyDescent="0.35">
      <c r="A295" s="54"/>
      <c r="B295" s="54"/>
      <c r="C295" s="54"/>
      <c r="D295" s="54"/>
      <c r="E295" s="54"/>
      <c r="F295" s="54"/>
      <c r="G295" s="54"/>
      <c r="H295" s="54"/>
      <c r="I295" s="54"/>
      <c r="J295" s="54"/>
    </row>
    <row r="296" spans="1:10" x14ac:dyDescent="0.35">
      <c r="A296" s="54"/>
      <c r="B296" s="54"/>
      <c r="C296" s="54"/>
      <c r="D296" s="54"/>
      <c r="E296" s="54"/>
      <c r="F296" s="54"/>
      <c r="G296" s="54"/>
      <c r="H296" s="54"/>
      <c r="I296" s="54"/>
      <c r="J296" s="54"/>
    </row>
    <row r="297" spans="1:10" x14ac:dyDescent="0.35">
      <c r="A297" s="54"/>
      <c r="B297" s="54"/>
      <c r="C297" s="54"/>
      <c r="D297" s="54"/>
      <c r="E297" s="54"/>
      <c r="F297" s="54"/>
      <c r="G297" s="54"/>
      <c r="H297" s="54"/>
      <c r="I297" s="54"/>
      <c r="J297" s="54"/>
    </row>
    <row r="298" spans="1:10" x14ac:dyDescent="0.35">
      <c r="A298" s="54"/>
      <c r="B298" s="54"/>
      <c r="C298" s="54"/>
      <c r="D298" s="54"/>
      <c r="E298" s="54"/>
      <c r="F298" s="54"/>
      <c r="G298" s="54"/>
      <c r="H298" s="54"/>
      <c r="I298" s="54"/>
      <c r="J298" s="54"/>
    </row>
    <row r="299" spans="1:10" x14ac:dyDescent="0.35">
      <c r="A299" s="54"/>
      <c r="B299" s="54"/>
      <c r="C299" s="54"/>
      <c r="D299" s="54"/>
      <c r="E299" s="54"/>
      <c r="F299" s="54"/>
      <c r="G299" s="54"/>
      <c r="H299" s="54"/>
      <c r="I299" s="54"/>
      <c r="J299" s="54"/>
    </row>
    <row r="300" spans="1:10" x14ac:dyDescent="0.35">
      <c r="A300" s="54"/>
      <c r="B300" s="54"/>
      <c r="C300" s="54"/>
      <c r="D300" s="54"/>
      <c r="E300" s="54"/>
      <c r="F300" s="54"/>
      <c r="G300" s="54"/>
      <c r="H300" s="54"/>
      <c r="I300" s="54"/>
      <c r="J300" s="54"/>
    </row>
    <row r="301" spans="1:10" x14ac:dyDescent="0.35">
      <c r="A301" s="54"/>
      <c r="B301" s="54"/>
      <c r="C301" s="54"/>
      <c r="D301" s="54"/>
      <c r="E301" s="54"/>
      <c r="F301" s="54"/>
      <c r="G301" s="54"/>
      <c r="H301" s="54"/>
      <c r="I301" s="54"/>
      <c r="J301" s="54"/>
    </row>
    <row r="302" spans="1:10" x14ac:dyDescent="0.35">
      <c r="A302" s="54"/>
      <c r="B302" s="54"/>
      <c r="C302" s="54"/>
      <c r="D302" s="54"/>
      <c r="E302" s="54"/>
      <c r="F302" s="54"/>
      <c r="G302" s="54"/>
      <c r="H302" s="54"/>
      <c r="I302" s="54"/>
      <c r="J302" s="54"/>
    </row>
    <row r="303" spans="1:10" x14ac:dyDescent="0.35">
      <c r="A303" s="54"/>
      <c r="B303" s="54"/>
      <c r="C303" s="54"/>
      <c r="D303" s="54"/>
      <c r="E303" s="54"/>
      <c r="F303" s="54"/>
      <c r="G303" s="54"/>
      <c r="H303" s="54"/>
      <c r="I303" s="54"/>
      <c r="J303" s="54"/>
    </row>
    <row r="304" spans="1:10" x14ac:dyDescent="0.35">
      <c r="A304" s="54"/>
      <c r="B304" s="54"/>
      <c r="C304" s="54"/>
      <c r="D304" s="54"/>
      <c r="E304" s="54"/>
      <c r="F304" s="54"/>
      <c r="G304" s="54"/>
      <c r="H304" s="54"/>
      <c r="I304" s="54"/>
      <c r="J304" s="54"/>
    </row>
    <row r="305" spans="1:10" x14ac:dyDescent="0.35">
      <c r="A305" s="54"/>
      <c r="B305" s="54"/>
      <c r="C305" s="54"/>
      <c r="D305" s="54"/>
      <c r="E305" s="54"/>
      <c r="F305" s="54"/>
      <c r="G305" s="54"/>
      <c r="H305" s="54"/>
      <c r="I305" s="54"/>
      <c r="J305" s="54"/>
    </row>
    <row r="306" spans="1:10" x14ac:dyDescent="0.35">
      <c r="A306" s="54"/>
      <c r="B306" s="54"/>
      <c r="C306" s="54"/>
      <c r="D306" s="54"/>
      <c r="E306" s="54"/>
      <c r="F306" s="54"/>
      <c r="G306" s="54"/>
      <c r="H306" s="54"/>
      <c r="I306" s="54"/>
      <c r="J306" s="54"/>
    </row>
    <row r="307" spans="1:10" x14ac:dyDescent="0.35">
      <c r="A307" s="54"/>
      <c r="B307" s="54"/>
      <c r="C307" s="54"/>
      <c r="D307" s="54"/>
      <c r="E307" s="54"/>
      <c r="F307" s="54"/>
      <c r="G307" s="54"/>
      <c r="H307" s="54"/>
      <c r="I307" s="54"/>
      <c r="J307" s="54"/>
    </row>
    <row r="308" spans="1:10" x14ac:dyDescent="0.35">
      <c r="A308" s="54"/>
      <c r="B308" s="54"/>
      <c r="C308" s="54"/>
      <c r="D308" s="54"/>
      <c r="E308" s="54"/>
      <c r="F308" s="54"/>
      <c r="G308" s="54"/>
      <c r="H308" s="54"/>
      <c r="I308" s="54"/>
      <c r="J308" s="54"/>
    </row>
    <row r="309" spans="1:10" x14ac:dyDescent="0.35">
      <c r="A309" s="54"/>
      <c r="B309" s="54"/>
      <c r="C309" s="54"/>
      <c r="D309" s="54"/>
      <c r="E309" s="54"/>
      <c r="F309" s="54"/>
      <c r="G309" s="54"/>
      <c r="H309" s="54"/>
      <c r="I309" s="54"/>
      <c r="J309" s="54"/>
    </row>
    <row r="310" spans="1:10" x14ac:dyDescent="0.35">
      <c r="A310" s="54"/>
      <c r="B310" s="54"/>
      <c r="C310" s="54"/>
      <c r="D310" s="54"/>
      <c r="E310" s="54"/>
      <c r="F310" s="54"/>
      <c r="G310" s="54"/>
      <c r="H310" s="54"/>
      <c r="I310" s="54"/>
      <c r="J310" s="54"/>
    </row>
    <row r="311" spans="1:10" x14ac:dyDescent="0.35">
      <c r="A311" s="54"/>
      <c r="B311" s="54"/>
      <c r="C311" s="54"/>
      <c r="D311" s="54"/>
      <c r="E311" s="54"/>
      <c r="F311" s="54"/>
      <c r="G311" s="54"/>
      <c r="H311" s="54"/>
      <c r="I311" s="54"/>
      <c r="J311" s="54"/>
    </row>
    <row r="312" spans="1:10" x14ac:dyDescent="0.35">
      <c r="A312" s="54"/>
      <c r="B312" s="54"/>
      <c r="C312" s="54"/>
      <c r="D312" s="54"/>
      <c r="E312" s="54"/>
      <c r="F312" s="54"/>
      <c r="G312" s="54"/>
      <c r="H312" s="54"/>
      <c r="I312" s="54"/>
      <c r="J312" s="54"/>
    </row>
    <row r="313" spans="1:10" x14ac:dyDescent="0.35">
      <c r="A313" s="54"/>
      <c r="B313" s="54"/>
      <c r="C313" s="54"/>
      <c r="D313" s="54"/>
      <c r="E313" s="54"/>
      <c r="F313" s="54"/>
      <c r="G313" s="54"/>
      <c r="H313" s="54"/>
      <c r="I313" s="54"/>
      <c r="J313" s="54"/>
    </row>
  </sheetData>
  <sheetProtection algorithmName="SHA-512" hashValue="ioJAEBXmQO03Rtas8mv7lX4Zg8GvCsK3uCKpi1txlCLpCI9SzR/zhnCf7Gku7r3dNQup0YDBZE0LJkTN3MnP8A==" saltValue="66GcrThxgglK1mgbD82tHQ==" spinCount="100000" sheet="1" objects="1" scenarios="1"/>
  <customSheetViews>
    <customSheetView guid="{6C28EDC6-9B9A-487C-AE29-3651CE232269}" scale="87" topLeftCell="A8">
      <selection activeCell="K24" sqref="K24"/>
      <pageMargins left="0.11811023622047245" right="0.11811023622047245" top="0.74803149606299213" bottom="0.15748031496062992" header="0.31496062992125984" footer="0.31496062992125984"/>
      <pageSetup paperSize="9" orientation="landscape" horizontalDpi="4294967293" verticalDpi="0" r:id="rId1"/>
    </customSheetView>
  </customSheetViews>
  <mergeCells count="76">
    <mergeCell ref="I15:I16"/>
    <mergeCell ref="D31:D37"/>
    <mergeCell ref="D38:D44"/>
    <mergeCell ref="D45:D51"/>
    <mergeCell ref="A15:A16"/>
    <mergeCell ref="B15:B16"/>
    <mergeCell ref="C15:C16"/>
    <mergeCell ref="D15:D16"/>
    <mergeCell ref="E15:G15"/>
    <mergeCell ref="H15:H16"/>
    <mergeCell ref="A22:A23"/>
    <mergeCell ref="A29:A30"/>
    <mergeCell ref="E31:E37"/>
    <mergeCell ref="E17:E23"/>
    <mergeCell ref="E24:E30"/>
    <mergeCell ref="D17:D23"/>
    <mergeCell ref="A57:A58"/>
    <mergeCell ref="A50:A51"/>
    <mergeCell ref="A43:A44"/>
    <mergeCell ref="A36:A37"/>
    <mergeCell ref="B17:B23"/>
    <mergeCell ref="B24:B30"/>
    <mergeCell ref="B31:B37"/>
    <mergeCell ref="B38:B44"/>
    <mergeCell ref="B45:B51"/>
    <mergeCell ref="B52:B58"/>
    <mergeCell ref="A52:A56"/>
    <mergeCell ref="A45:A49"/>
    <mergeCell ref="A38:A42"/>
    <mergeCell ref="A31:A35"/>
    <mergeCell ref="A24:A28"/>
    <mergeCell ref="F38:F44"/>
    <mergeCell ref="F45:F51"/>
    <mergeCell ref="F52:F58"/>
    <mergeCell ref="D52:D58"/>
    <mergeCell ref="E52:E58"/>
    <mergeCell ref="E45:E51"/>
    <mergeCell ref="E38:E44"/>
    <mergeCell ref="F17:F23"/>
    <mergeCell ref="F24:F30"/>
    <mergeCell ref="F31:F37"/>
    <mergeCell ref="D24:D30"/>
    <mergeCell ref="A17:A21"/>
    <mergeCell ref="G45:G51"/>
    <mergeCell ref="G38:G44"/>
    <mergeCell ref="G31:G37"/>
    <mergeCell ref="G24:G30"/>
    <mergeCell ref="G17:G23"/>
    <mergeCell ref="A6:I6"/>
    <mergeCell ref="A10:B10"/>
    <mergeCell ref="A11:B11"/>
    <mergeCell ref="A12:B12"/>
    <mergeCell ref="A13:B13"/>
    <mergeCell ref="A8:I8"/>
    <mergeCell ref="A1:I1"/>
    <mergeCell ref="A2:I2"/>
    <mergeCell ref="A3:I3"/>
    <mergeCell ref="A4:I4"/>
    <mergeCell ref="A5:I5"/>
    <mergeCell ref="G60:I60"/>
    <mergeCell ref="G62:I62"/>
    <mergeCell ref="G66:I66"/>
    <mergeCell ref="G67:I67"/>
    <mergeCell ref="I52:I58"/>
    <mergeCell ref="H52:H58"/>
    <mergeCell ref="G52:G58"/>
    <mergeCell ref="I45:I51"/>
    <mergeCell ref="I38:I44"/>
    <mergeCell ref="I31:I37"/>
    <mergeCell ref="I24:I30"/>
    <mergeCell ref="I17:I23"/>
    <mergeCell ref="H17:H23"/>
    <mergeCell ref="H24:H30"/>
    <mergeCell ref="H31:H37"/>
    <mergeCell ref="H38:H44"/>
    <mergeCell ref="H45:H51"/>
  </mergeCells>
  <pageMargins left="0.11811023622047245" right="0.11811023622047245" top="0.74803149606299213" bottom="0.15748031496062992" header="0.31496062992125984" footer="0.31496062992125984"/>
  <pageSetup paperSize="9" orientation="landscape" horizontalDpi="4294967293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Identitas</vt:lpstr>
      <vt:lpstr>KD &amp; IPK</vt:lpstr>
      <vt:lpstr>KKM</vt:lpstr>
      <vt:lpstr>DISTRIBUSI WAKTU</vt:lpstr>
      <vt:lpstr>PROSEM GANJIL</vt:lpstr>
      <vt:lpstr>PROSEM GENAP</vt:lpstr>
      <vt:lpstr>PROTA</vt:lpstr>
      <vt:lpstr>KALDIK</vt:lpstr>
      <vt:lpstr>SILABUS GANJIL</vt:lpstr>
      <vt:lpstr>SILABUS GENAP</vt:lpstr>
      <vt:lpstr>Matrik</vt:lpstr>
      <vt:lpstr>'DISTRIBUSI WAKTU'!Print_Area</vt:lpstr>
      <vt:lpstr>Identitas!Print_Area</vt:lpstr>
      <vt:lpstr>KALDIK!Print_Area</vt:lpstr>
      <vt:lpstr>'KD &amp; IPK'!Print_Area</vt:lpstr>
      <vt:lpstr>KKM!Print_Area</vt:lpstr>
      <vt:lpstr>'PROSEM GENAP'!Print_Area</vt:lpstr>
      <vt:lpstr>'SILABUS GANJIL'!Print_Area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2021-11-12T01:45:13Z</cp:lastPrinted>
  <dcterms:created xsi:type="dcterms:W3CDTF">2021-09-02T03:08:20Z</dcterms:created>
  <dcterms:modified xsi:type="dcterms:W3CDTF">2021-11-12T05:07:32Z</dcterms:modified>
</cp:coreProperties>
</file>